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oosha\Downloads\"/>
    </mc:Choice>
  </mc:AlternateContent>
  <xr:revisionPtr revIDLastSave="0" documentId="8_{81282FA3-3A28-4DD5-B5A6-392B8287E0DD}" xr6:coauthVersionLast="47" xr6:coauthVersionMax="47" xr10:uidLastSave="{00000000-0000-0000-0000-000000000000}"/>
  <workbookProtection workbookAlgorithmName="SHA-512" workbookHashValue="YEDcdU/zfJ8dYhxwNXa3+vvO4L+Ot5T2+AOhcr1+hVdSW2VzZm6rh4CYHyXx7pnNmDvNBHaLPd1ggcIFmkaYeA==" workbookSaltValue="0ozm6tCmasUoXnBbZsjMFQ==" workbookSpinCount="100000" lockStructure="1"/>
  <bookViews>
    <workbookView showSheetTabs="0" xWindow="-120" yWindow="-120" windowWidth="51840" windowHeight="21120" xr2:uid="{B44207CF-79D5-4538-B5AA-3990E66E39CA}"/>
  </bookViews>
  <sheets>
    <sheet name="Sheet1" sheetId="1" r:id="rId1"/>
    <sheet name="Calc sheet" sheetId="3" r:id="rId2"/>
    <sheet name="Lists" sheetId="2" r:id="rId3"/>
    <sheet name="Version control" sheetId="4" r:id="rId4"/>
  </sheets>
  <definedNames>
    <definedName name="Basis">Lists!$A$17:$A$18</definedName>
    <definedName name="_xlnm.Print_Area" localSheetId="0">Sheet1!$A$1:$R$45</definedName>
    <definedName name="Tax_years">Lists!$A$20:$A$21</definedName>
    <definedName name="TypeofTP">Lists!$A$11:$A$14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3" l="1"/>
  <c r="K15" i="1" s="1"/>
  <c r="C13" i="3"/>
  <c r="J15" i="1" s="1"/>
  <c r="C12" i="3"/>
  <c r="J17" i="1" s="1"/>
  <c r="H12" i="3"/>
  <c r="K17" i="1" s="1"/>
  <c r="K12" i="1"/>
  <c r="J12" i="1"/>
  <c r="K4" i="1"/>
  <c r="J4" i="1"/>
  <c r="K5" i="1"/>
  <c r="G14" i="1"/>
  <c r="H11" i="3" s="1"/>
  <c r="H7" i="3"/>
  <c r="I11" i="3" s="1"/>
  <c r="H8" i="3"/>
  <c r="H6" i="3"/>
  <c r="J5" i="1"/>
  <c r="D24" i="1"/>
  <c r="D30" i="1" s="1"/>
  <c r="C7" i="3"/>
  <c r="C8" i="3"/>
  <c r="C6" i="3"/>
  <c r="C3" i="3"/>
  <c r="D14" i="1"/>
  <c r="C11" i="3" s="1"/>
  <c r="D12" i="3" l="1"/>
  <c r="D11" i="3"/>
  <c r="I13" i="3"/>
  <c r="I12" i="3"/>
  <c r="D13" i="3"/>
  <c r="K16" i="1"/>
  <c r="G24" i="1"/>
  <c r="J16" i="1"/>
  <c r="G30" i="1" l="1"/>
  <c r="I14" i="3"/>
  <c r="J11" i="3"/>
  <c r="D14" i="3"/>
  <c r="D25" i="1" s="1"/>
  <c r="E11" i="3"/>
  <c r="E32" i="1" l="1"/>
  <c r="E33" i="1" s="1"/>
  <c r="G25" i="1"/>
  <c r="D26" i="1" s="1"/>
  <c r="G26" i="1" l="1"/>
</calcChain>
</file>

<file path=xl/sharedStrings.xml><?xml version="1.0" encoding="utf-8"?>
<sst xmlns="http://schemas.openxmlformats.org/spreadsheetml/2006/main" count="108" uniqueCount="79">
  <si>
    <t>ISA allowance</t>
  </si>
  <si>
    <t>Peronal savings allowance Non/BRT</t>
  </si>
  <si>
    <t>PSA HRT</t>
  </si>
  <si>
    <t>PSA ART</t>
  </si>
  <si>
    <t>Dividend allowance</t>
  </si>
  <si>
    <t>CGT AEA</t>
  </si>
  <si>
    <t>Other savings income (interest)</t>
  </si>
  <si>
    <t>Other dividend income</t>
  </si>
  <si>
    <t>Gains realised during the year</t>
  </si>
  <si>
    <t xml:space="preserve">Returns expected </t>
  </si>
  <si>
    <t>Capital</t>
  </si>
  <si>
    <t>Interest</t>
  </si>
  <si>
    <t>Dividend</t>
  </si>
  <si>
    <t>Type of taxpayer</t>
  </si>
  <si>
    <t>Basic rate tax-payer</t>
  </si>
  <si>
    <t>Non tax-payer</t>
  </si>
  <si>
    <t>Higher rate tax-payer</t>
  </si>
  <si>
    <t>Additional rate tax-payer</t>
  </si>
  <si>
    <t>Allocation across Quilter wrappers:</t>
  </si>
  <si>
    <t>Collective Investment Account (CIA)</t>
  </si>
  <si>
    <t>Individual Savings Account (ISA)</t>
  </si>
  <si>
    <t>Collective Investment Bond (CIB)</t>
  </si>
  <si>
    <t>Investment</t>
  </si>
  <si>
    <t>Returns</t>
  </si>
  <si>
    <t>Allowances</t>
  </si>
  <si>
    <t>PSA</t>
  </si>
  <si>
    <t>Div allowance</t>
  </si>
  <si>
    <t>ISA benefits</t>
  </si>
  <si>
    <t>Utilise remaining ISA allowance of</t>
  </si>
  <si>
    <t>Benefit from tax efficient income</t>
  </si>
  <si>
    <t>Benefit from tax efficient growth</t>
  </si>
  <si>
    <t>Build a decumulation 'fund' to provide tax free income in retirement</t>
  </si>
  <si>
    <t>Can be used prior to pension to improve IHT efficiency</t>
  </si>
  <si>
    <t>CGT annual exempt amount</t>
  </si>
  <si>
    <t xml:space="preserve">Personal savings allowance </t>
  </si>
  <si>
    <t>Obtain tax free returns within available allowances</t>
  </si>
  <si>
    <t>Excess can be invested into a single premium insurance  policy</t>
  </si>
  <si>
    <t>Returns within the policy are not assessed on policyholder</t>
  </si>
  <si>
    <t>Avoids marginal rate above the available allowances listed above</t>
  </si>
  <si>
    <t xml:space="preserve">Packaged trust solutions available to help reduce estate values achieve IHT savings </t>
  </si>
  <si>
    <t>Helps to reduce or avoid administration involved in self-assessment</t>
  </si>
  <si>
    <t>Lump sum amount</t>
  </si>
  <si>
    <t>Individual Savings Account(s) (ISA(s))</t>
  </si>
  <si>
    <t>Individual or couple (spouse/civil partner)</t>
  </si>
  <si>
    <t>Individual</t>
  </si>
  <si>
    <t>Couple</t>
  </si>
  <si>
    <t>Other income (client 1)</t>
  </si>
  <si>
    <t>Other income (client 2)</t>
  </si>
  <si>
    <t>Allocation across Quilter wrappers individual:</t>
  </si>
  <si>
    <t>Allocation across Quilter wrappers if held jointly:</t>
  </si>
  <si>
    <t>Joint Collective Investment Bond (CIB)</t>
  </si>
  <si>
    <t>Joint Collective Investment Account (CIA)</t>
  </si>
  <si>
    <t>ISA allowance used client 1</t>
  </si>
  <si>
    <t>ISA allowance used client 2</t>
  </si>
  <si>
    <t>3. Other income entered will reduce the available Personal Savings Allowance, Dividend Allowance and CGT Annual Exempt Amount for any proposed investment in a Collective Investment Account</t>
  </si>
  <si>
    <t>4. The tool assumes that you would maximisie the CGT annual exempt amount each year by disposing of sufficient assets via a switch / sale to cash</t>
  </si>
  <si>
    <t>5. A non and basic rate tax payer is allocated a £1,000 Personal Savings Allowance, a higher rate tax payer £500 and additional £0</t>
  </si>
  <si>
    <t>7. Although the tool shows an allocation to a particular product wrapper there may be non-tax reasons to advise an alternative allocation profile</t>
  </si>
  <si>
    <t>1. The tool is designed to maximise available tax allowances for an individual or joint investment only. It is designed so that investment returns do not exceed these allowances and therefore applies an investment amount to meet the minimum available allowance. For example, a higher amount allocated to a Collective Investment Account might still provide returns within Personal Savings Allowance but the amount is capped to avoid exceeding Dividend Allowance</t>
  </si>
  <si>
    <t>Version control</t>
  </si>
  <si>
    <t>V1</t>
  </si>
  <si>
    <t>Launch version</t>
  </si>
  <si>
    <t>Tax year of calculation (ending April)</t>
  </si>
  <si>
    <t>Which can be used prior to pension to improve IHT efficiency</t>
  </si>
  <si>
    <t>v2</t>
  </si>
  <si>
    <t>Toggle for 24 &amp; 25 TY</t>
  </si>
  <si>
    <r>
      <t xml:space="preserve">                                   </t>
    </r>
    <r>
      <rPr>
        <b/>
        <sz val="12"/>
        <color rgb="FF006150"/>
        <rFont val="Times New Roman"/>
        <family val="1"/>
      </rPr>
      <t>Lump Sum Investment - Product 'Wrapper' Allocation Tool</t>
    </r>
  </si>
  <si>
    <t>Collective Investment Account (CIA) benefits</t>
  </si>
  <si>
    <t>Collective Investment Bond (CIB) benefits</t>
  </si>
  <si>
    <t>More information on our products can be found here:</t>
  </si>
  <si>
    <t>Products | Quilter</t>
  </si>
  <si>
    <t>2. ISA allowance of £20,000 applied less the figure entered as 'used'.</t>
  </si>
  <si>
    <t>Can benefit from low tax rates on gains - 18/24%</t>
  </si>
  <si>
    <t>8. The above is based on our understanding of current (November 2024) taxation, legislation and HM Revenue &amp; Customs practice, all of which are liable to change without notice. The impact of taxation (and any tax reliefs) depends on individual circumstances.</t>
  </si>
  <si>
    <t>v3</t>
  </si>
  <si>
    <t>New CGT rates added</t>
  </si>
  <si>
    <t>v4</t>
  </si>
  <si>
    <t>New tax year - no rate changes</t>
  </si>
  <si>
    <t xml:space="preserve">6. The tool uses allowances in the 2025/26 tax year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</si>
</sst>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006150"/>
      <name val="Times New Roman"/>
      <family val="1"/>
    </font>
    <font>
      <sz val="11"/>
      <name val="Times New Roman"/>
      <family val="1"/>
    </font>
    <font>
      <sz val="11"/>
      <color theme="1"/>
      <name val="Times New Roman"/>
      <family val="1"/>
    </font>
    <font>
      <sz val="12"/>
      <color rgb="FF006150"/>
      <name val="Times New Roman"/>
      <family val="1"/>
    </font>
    <font>
      <u/>
      <sz val="11"/>
      <color theme="10"/>
      <name val="Calibri"/>
      <family val="2"/>
      <scheme val="minor"/>
    </font>
    <font>
      <u/>
      <sz val="11"/>
      <color rgb="FF006150"/>
      <name val="Calibri"/>
      <family val="2"/>
      <scheme val="minor"/>
    </font>
    <font>
      <sz val="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AFC5B9"/>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ck">
        <color rgb="FF6EAB24"/>
      </left>
      <right/>
      <top style="thick">
        <color rgb="FF6EAB24"/>
      </top>
      <bottom/>
      <diagonal/>
    </border>
    <border>
      <left/>
      <right/>
      <top style="thick">
        <color rgb="FF6EAB24"/>
      </top>
      <bottom/>
      <diagonal/>
    </border>
    <border>
      <left/>
      <right style="thick">
        <color rgb="FF6EAB24"/>
      </right>
      <top style="thick">
        <color rgb="FF6EAB24"/>
      </top>
      <bottom/>
      <diagonal/>
    </border>
    <border>
      <left style="thick">
        <color rgb="FF6EAB24"/>
      </left>
      <right/>
      <top/>
      <bottom/>
      <diagonal/>
    </border>
    <border>
      <left/>
      <right style="thick">
        <color rgb="FF6EAB24"/>
      </right>
      <top/>
      <bottom/>
      <diagonal/>
    </border>
    <border>
      <left style="thick">
        <color rgb="FF6EAB24"/>
      </left>
      <right/>
      <top/>
      <bottom style="thick">
        <color rgb="FF6EAB24"/>
      </bottom>
      <diagonal/>
    </border>
    <border>
      <left/>
      <right/>
      <top/>
      <bottom style="thick">
        <color rgb="FF6EAB24"/>
      </bottom>
      <diagonal/>
    </border>
    <border>
      <left/>
      <right style="thick">
        <color rgb="FF6EAB24"/>
      </right>
      <top/>
      <bottom style="thick">
        <color rgb="FF6EAB2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164" fontId="0" fillId="0" borderId="1" xfId="0" applyNumberFormat="1" applyBorder="1"/>
    <xf numFmtId="164" fontId="0" fillId="0" borderId="0" xfId="0" applyNumberFormat="1"/>
    <xf numFmtId="165" fontId="0" fillId="0" borderId="0" xfId="0" applyNumberFormat="1"/>
    <xf numFmtId="0" fontId="1" fillId="0" borderId="0" xfId="0" applyFont="1"/>
    <xf numFmtId="10" fontId="0" fillId="0" borderId="0" xfId="0" applyNumberFormat="1"/>
    <xf numFmtId="164" fontId="1" fillId="0" borderId="0" xfId="0" applyNumberFormat="1" applyFont="1"/>
    <xf numFmtId="164" fontId="0" fillId="2" borderId="1" xfId="0" applyNumberFormat="1" applyFill="1" applyBorder="1" applyProtection="1">
      <protection locked="0"/>
    </xf>
    <xf numFmtId="0" fontId="0" fillId="2" borderId="1" xfId="0" applyFill="1" applyBorder="1" applyProtection="1">
      <protection locked="0"/>
    </xf>
    <xf numFmtId="10" fontId="0" fillId="2" borderId="1" xfId="0" applyNumberFormat="1" applyFill="1" applyBorder="1" applyProtection="1">
      <protection locked="0"/>
    </xf>
    <xf numFmtId="164" fontId="0" fillId="0" borderId="2" xfId="0" applyNumberFormat="1" applyBorder="1" applyAlignment="1">
      <alignment vertical="center"/>
    </xf>
    <xf numFmtId="0" fontId="2" fillId="0" borderId="0" xfId="0" applyFont="1"/>
    <xf numFmtId="0" fontId="0" fillId="0" borderId="0" xfId="0" applyAlignment="1">
      <alignment vertical="center"/>
    </xf>
    <xf numFmtId="0" fontId="0" fillId="3" borderId="0" xfId="0" applyFill="1"/>
    <xf numFmtId="164" fontId="0" fillId="3" borderId="0" xfId="0" applyNumberFormat="1" applyFill="1"/>
    <xf numFmtId="0" fontId="0" fillId="3" borderId="0" xfId="0" applyFill="1" applyAlignment="1">
      <alignment wrapText="1"/>
    </xf>
    <xf numFmtId="0" fontId="0" fillId="0" borderId="0" xfId="0" applyAlignment="1">
      <alignment horizontal="center"/>
    </xf>
    <xf numFmtId="164" fontId="0" fillId="0" borderId="3" xfId="0" applyNumberFormat="1" applyBorder="1"/>
    <xf numFmtId="0" fontId="0" fillId="2" borderId="1" xfId="0" applyFill="1" applyBorder="1" applyAlignment="1" applyProtection="1">
      <alignment horizontal="right"/>
      <protection locked="0"/>
    </xf>
    <xf numFmtId="0" fontId="0" fillId="3" borderId="0" xfId="0" applyFill="1" applyAlignment="1">
      <alignment horizontal="lef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17" fontId="0" fillId="0" borderId="12" xfId="0" applyNumberFormat="1" applyBorder="1"/>
    <xf numFmtId="0" fontId="9" fillId="0" borderId="0" xfId="1" applyFont="1" applyProtection="1">
      <protection locked="0"/>
    </xf>
    <xf numFmtId="0" fontId="10" fillId="0" borderId="0" xfId="0" applyFont="1"/>
    <xf numFmtId="0" fontId="0" fillId="0" borderId="1" xfId="0" applyBorder="1"/>
    <xf numFmtId="0" fontId="0" fillId="3" borderId="0" xfId="0" applyFill="1" applyAlignment="1">
      <alignment horizontal="left" wrapText="1"/>
    </xf>
    <xf numFmtId="0" fontId="0" fillId="0" borderId="0" xfId="0" applyAlignment="1">
      <alignment horizontal="right"/>
    </xf>
    <xf numFmtId="0" fontId="7" fillId="0" borderId="5" xfId="0" applyFont="1" applyBorder="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top" wrapText="1"/>
    </xf>
    <xf numFmtId="0" fontId="6" fillId="0" borderId="0" xfId="0" applyFont="1" applyAlignment="1">
      <alignment horizontal="left" wrapText="1"/>
    </xf>
    <xf numFmtId="0" fontId="5" fillId="0" borderId="0" xfId="0" applyFont="1" applyAlignment="1">
      <alignment horizontal="left" vertical="center" wrapText="1"/>
    </xf>
  </cellXfs>
  <cellStyles count="2">
    <cellStyle name="Hyperlink" xfId="1" builtinId="8"/>
    <cellStyle name="Normal" xfId="0" builtinId="0"/>
  </cellStyles>
  <dxfs count="2">
    <dxf>
      <font>
        <color theme="0"/>
      </font>
      <fill>
        <patternFill patternType="solid">
          <fgColor theme="0"/>
          <bgColor theme="0"/>
        </patternFill>
      </fill>
      <border>
        <left/>
        <right/>
        <top/>
        <bottom/>
      </border>
    </dxf>
    <dxf>
      <font>
        <color theme="0"/>
      </font>
      <fill>
        <patternFill patternType="solid">
          <fgColor theme="0"/>
          <bgColor theme="0"/>
        </patternFill>
      </fill>
      <border>
        <left/>
        <right/>
        <top/>
        <bottom/>
      </border>
    </dxf>
  </dxfs>
  <tableStyles count="0" defaultTableStyle="TableStyleMedium2" defaultPivotStyle="PivotStyleLight16"/>
  <colors>
    <mruColors>
      <color rgb="FF006150"/>
      <color rgb="FF169F50"/>
      <color rgb="FF6EAB24"/>
      <color rgb="FFAFC5B9"/>
      <color rgb="FF23AA4D"/>
      <color rgb="FF1598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311728</xdr:colOff>
      <xdr:row>0</xdr:row>
      <xdr:rowOff>233797</xdr:rowOff>
    </xdr:from>
    <xdr:to>
      <xdr:col>2</xdr:col>
      <xdr:colOff>1446068</xdr:colOff>
      <xdr:row>2</xdr:row>
      <xdr:rowOff>103911</xdr:rowOff>
    </xdr:to>
    <xdr:pic>
      <xdr:nvPicPr>
        <xdr:cNvPr id="2" name="Picture 1">
          <a:extLst>
            <a:ext uri="{FF2B5EF4-FFF2-40B4-BE49-F238E27FC236}">
              <a16:creationId xmlns:a16="http://schemas.microsoft.com/office/drawing/2014/main" id="{D0E183C4-7051-4DB9-8E09-1DEFF59C73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864" y="233797"/>
          <a:ext cx="1740477" cy="8659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ilter.com/produc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64F6-F2E2-48AC-8B43-18E06BC83ED2}">
  <dimension ref="A1:N45"/>
  <sheetViews>
    <sheetView showGridLines="0" showRowColHeaders="0" tabSelected="1" zoomScale="85" zoomScaleNormal="85" workbookViewId="0">
      <selection activeCell="D3" sqref="D3"/>
    </sheetView>
  </sheetViews>
  <sheetFormatPr defaultColWidth="0" defaultRowHeight="15" zeroHeight="1" x14ac:dyDescent="0.25"/>
  <cols>
    <col min="1" max="2" width="9.140625" customWidth="1"/>
    <col min="3" max="3" width="38.28515625" customWidth="1"/>
    <col min="4" max="4" width="20.140625" customWidth="1"/>
    <col min="5" max="5" width="15.85546875" customWidth="1"/>
    <col min="6" max="6" width="38.28515625" customWidth="1"/>
    <col min="7" max="7" width="20.140625" customWidth="1"/>
    <col min="8" max="8" width="9.140625" customWidth="1"/>
    <col min="9" max="9" width="49" customWidth="1"/>
    <col min="10" max="11" width="11.5703125" customWidth="1"/>
    <col min="12" max="13" width="9.140625" customWidth="1"/>
    <col min="14" max="14" width="0" hidden="1" customWidth="1"/>
    <col min="15" max="16384" width="9.140625" hidden="1"/>
  </cols>
  <sheetData>
    <row r="1" spans="2:12" ht="31.5" customHeight="1" thickBot="1" x14ac:dyDescent="0.3"/>
    <row r="2" spans="2:12" ht="47.25" customHeight="1" thickTop="1" thickBot="1" x14ac:dyDescent="0.3">
      <c r="B2" s="20"/>
      <c r="C2" s="35" t="s">
        <v>66</v>
      </c>
      <c r="D2" s="35"/>
      <c r="E2" s="35"/>
      <c r="F2" s="35"/>
      <c r="G2" s="35"/>
      <c r="H2" s="21"/>
      <c r="I2" s="21"/>
      <c r="J2" s="21"/>
      <c r="K2" s="21"/>
      <c r="L2" s="22"/>
    </row>
    <row r="3" spans="2:12" ht="15.75" thickBot="1" x14ac:dyDescent="0.3">
      <c r="B3" s="23"/>
      <c r="C3" s="4" t="s">
        <v>41</v>
      </c>
      <c r="D3" s="7">
        <v>0</v>
      </c>
      <c r="F3" s="4" t="s">
        <v>62</v>
      </c>
      <c r="G3" s="32">
        <v>2026</v>
      </c>
      <c r="I3" s="4" t="s">
        <v>27</v>
      </c>
      <c r="L3" s="24"/>
    </row>
    <row r="4" spans="2:12" ht="15.75" thickBot="1" x14ac:dyDescent="0.3">
      <c r="B4" s="23"/>
      <c r="C4" s="4" t="s">
        <v>43</v>
      </c>
      <c r="D4" s="18" t="s">
        <v>44</v>
      </c>
      <c r="J4" s="16" t="str">
        <f>IF(D4&lt;&gt;"Couple","","Client 1")</f>
        <v/>
      </c>
      <c r="K4" s="16" t="str">
        <f>IF(D4&lt;&gt;"Couple","","Client 2")</f>
        <v/>
      </c>
      <c r="L4" s="24"/>
    </row>
    <row r="5" spans="2:12" ht="15.75" thickBot="1" x14ac:dyDescent="0.3">
      <c r="B5" s="23"/>
      <c r="I5" s="13" t="s">
        <v>28</v>
      </c>
      <c r="J5" s="14">
        <f>MAX(Lists!C2-Sheet1!D6,0)</f>
        <v>20000</v>
      </c>
      <c r="K5" s="14" t="str">
        <f>IF(D4&lt;&gt;"Couple","",MAX(Lists!C2-Sheet1!G6,0))</f>
        <v/>
      </c>
      <c r="L5" s="24"/>
    </row>
    <row r="6" spans="2:12" ht="15.75" thickBot="1" x14ac:dyDescent="0.3">
      <c r="B6" s="23"/>
      <c r="C6" s="4" t="s">
        <v>52</v>
      </c>
      <c r="D6" s="7">
        <v>0</v>
      </c>
      <c r="F6" s="4" t="s">
        <v>53</v>
      </c>
      <c r="G6" s="7"/>
      <c r="I6" s="13" t="s">
        <v>29</v>
      </c>
      <c r="J6" s="13"/>
      <c r="K6" s="13"/>
      <c r="L6" s="24"/>
    </row>
    <row r="7" spans="2:12" x14ac:dyDescent="0.25">
      <c r="B7" s="23"/>
      <c r="C7" s="4"/>
      <c r="D7" s="17"/>
      <c r="F7" s="4"/>
      <c r="G7" s="17"/>
      <c r="I7" s="13" t="s">
        <v>30</v>
      </c>
      <c r="J7" s="13"/>
      <c r="K7" s="13"/>
      <c r="L7" s="24"/>
    </row>
    <row r="8" spans="2:12" ht="30.75" thickBot="1" x14ac:dyDescent="0.3">
      <c r="B8" s="23"/>
      <c r="C8" s="4" t="s">
        <v>46</v>
      </c>
      <c r="F8" s="4" t="s">
        <v>47</v>
      </c>
      <c r="I8" s="15" t="s">
        <v>31</v>
      </c>
      <c r="J8" s="13"/>
      <c r="K8" s="13"/>
      <c r="L8" s="24"/>
    </row>
    <row r="9" spans="2:12" ht="15.75" thickBot="1" x14ac:dyDescent="0.3">
      <c r="B9" s="23"/>
      <c r="C9" t="s">
        <v>6</v>
      </c>
      <c r="D9" s="7">
        <v>0</v>
      </c>
      <c r="F9" t="s">
        <v>6</v>
      </c>
      <c r="G9" s="7"/>
      <c r="I9" s="33" t="s">
        <v>63</v>
      </c>
      <c r="J9" s="33"/>
      <c r="K9" s="19"/>
      <c r="L9" s="24"/>
    </row>
    <row r="10" spans="2:12" ht="15.75" thickBot="1" x14ac:dyDescent="0.3">
      <c r="B10" s="23"/>
      <c r="C10" t="s">
        <v>7</v>
      </c>
      <c r="D10" s="7">
        <v>0</v>
      </c>
      <c r="F10" s="31" t="s">
        <v>7</v>
      </c>
      <c r="G10" s="7"/>
      <c r="L10" s="24"/>
    </row>
    <row r="11" spans="2:12" ht="15.75" thickBot="1" x14ac:dyDescent="0.3">
      <c r="B11" s="23"/>
      <c r="C11" t="s">
        <v>8</v>
      </c>
      <c r="D11" s="7">
        <v>0</v>
      </c>
      <c r="F11" t="s">
        <v>8</v>
      </c>
      <c r="G11" s="7"/>
      <c r="I11" s="4" t="s">
        <v>67</v>
      </c>
      <c r="L11" s="24"/>
    </row>
    <row r="12" spans="2:12" ht="15.75" thickBot="1" x14ac:dyDescent="0.3">
      <c r="B12" s="23"/>
      <c r="J12" s="16" t="str">
        <f>IF(D4&lt;&gt;"Couple","","Client 1")</f>
        <v/>
      </c>
      <c r="K12" s="16" t="str">
        <f>IF(D4&lt;&gt;"Couple","","Client 2")</f>
        <v/>
      </c>
      <c r="L12" s="24"/>
    </row>
    <row r="13" spans="2:12" ht="15.75" thickBot="1" x14ac:dyDescent="0.3">
      <c r="B13" s="23"/>
      <c r="C13" t="s">
        <v>13</v>
      </c>
      <c r="D13" s="8" t="s">
        <v>14</v>
      </c>
      <c r="F13" t="s">
        <v>13</v>
      </c>
      <c r="G13" s="8" t="s">
        <v>14</v>
      </c>
      <c r="I13" s="13" t="s">
        <v>35</v>
      </c>
      <c r="J13" s="13"/>
      <c r="K13" s="13"/>
      <c r="L13" s="24"/>
    </row>
    <row r="14" spans="2:12" hidden="1" x14ac:dyDescent="0.25">
      <c r="B14" s="23"/>
      <c r="D14" s="11">
        <f>IF(D13&lt;&gt;"Higher rate tax-payer",IF(D13&lt;&gt;"Additional rate tax-payer",1,3),2)</f>
        <v>1</v>
      </c>
      <c r="G14" s="11">
        <f>IF(G13&lt;&gt;"Higher rate tax-payer",IF(G13&lt;&gt;"Additional rate tax-payer",1,3),2)</f>
        <v>1</v>
      </c>
      <c r="I14" s="13"/>
      <c r="J14" s="14"/>
      <c r="K14" s="14"/>
      <c r="L14" s="24"/>
    </row>
    <row r="15" spans="2:12" x14ac:dyDescent="0.25">
      <c r="B15" s="23"/>
      <c r="D15" s="11"/>
      <c r="G15" s="11"/>
      <c r="I15" s="13" t="s">
        <v>33</v>
      </c>
      <c r="J15" s="14">
        <f>'Calc sheet'!C13</f>
        <v>3000</v>
      </c>
      <c r="K15" s="14" t="str">
        <f>IF(D4&lt;&gt;"Couple","",'Calc sheet'!H13)</f>
        <v/>
      </c>
      <c r="L15" s="24"/>
    </row>
    <row r="16" spans="2:12" ht="15.75" thickBot="1" x14ac:dyDescent="0.3">
      <c r="B16" s="23"/>
      <c r="C16" s="4" t="s">
        <v>9</v>
      </c>
      <c r="F16" s="4" t="s">
        <v>9</v>
      </c>
      <c r="I16" s="13" t="s">
        <v>34</v>
      </c>
      <c r="J16" s="14">
        <f>'Calc sheet'!C11</f>
        <v>1000</v>
      </c>
      <c r="K16" s="14" t="str">
        <f>IF(D4&lt;&gt;"Couple","",'Calc sheet'!H11)</f>
        <v/>
      </c>
      <c r="L16" s="24"/>
    </row>
    <row r="17" spans="2:12" ht="15.75" thickBot="1" x14ac:dyDescent="0.3">
      <c r="B17" s="23"/>
      <c r="C17" t="s">
        <v>10</v>
      </c>
      <c r="D17" s="9">
        <v>0</v>
      </c>
      <c r="F17" t="s">
        <v>10</v>
      </c>
      <c r="G17" s="9">
        <v>0</v>
      </c>
      <c r="I17" s="13" t="s">
        <v>4</v>
      </c>
      <c r="J17" s="14">
        <f>'Calc sheet'!C12</f>
        <v>500</v>
      </c>
      <c r="K17" s="14" t="str">
        <f>IF(D4&lt;&gt;"Couple","",'Calc sheet'!H12)</f>
        <v/>
      </c>
      <c r="L17" s="24"/>
    </row>
    <row r="18" spans="2:12" ht="15.75" thickBot="1" x14ac:dyDescent="0.3">
      <c r="B18" s="23"/>
      <c r="C18" t="s">
        <v>11</v>
      </c>
      <c r="D18" s="9">
        <v>0</v>
      </c>
      <c r="F18" t="s">
        <v>11</v>
      </c>
      <c r="G18" s="9">
        <v>0</v>
      </c>
      <c r="I18" s="13" t="s">
        <v>72</v>
      </c>
      <c r="J18" s="13"/>
      <c r="K18" s="13"/>
      <c r="L18" s="24"/>
    </row>
    <row r="19" spans="2:12" ht="15.75" thickBot="1" x14ac:dyDescent="0.3">
      <c r="B19" s="23"/>
      <c r="C19" t="s">
        <v>12</v>
      </c>
      <c r="D19" s="9">
        <v>0</v>
      </c>
      <c r="F19" t="s">
        <v>12</v>
      </c>
      <c r="G19" s="9">
        <v>0</v>
      </c>
      <c r="I19" s="13" t="s">
        <v>32</v>
      </c>
      <c r="J19" s="13"/>
      <c r="K19" s="13"/>
      <c r="L19" s="24"/>
    </row>
    <row r="20" spans="2:12" x14ac:dyDescent="0.25">
      <c r="B20" s="23"/>
      <c r="L20" s="24"/>
    </row>
    <row r="21" spans="2:12" x14ac:dyDescent="0.25">
      <c r="B21" s="23"/>
      <c r="I21" s="4" t="s">
        <v>68</v>
      </c>
      <c r="L21" s="24"/>
    </row>
    <row r="22" spans="2:12" x14ac:dyDescent="0.25">
      <c r="B22" s="23"/>
      <c r="C22" s="4" t="s">
        <v>48</v>
      </c>
      <c r="F22" s="4" t="s">
        <v>18</v>
      </c>
      <c r="L22" s="24"/>
    </row>
    <row r="23" spans="2:12" ht="15.75" thickBot="1" x14ac:dyDescent="0.3">
      <c r="B23" s="23"/>
      <c r="I23" s="13" t="s">
        <v>36</v>
      </c>
      <c r="J23" s="13"/>
      <c r="K23" s="13"/>
      <c r="L23" s="24"/>
    </row>
    <row r="24" spans="2:12" ht="15.75" thickBot="1" x14ac:dyDescent="0.3">
      <c r="B24" s="23"/>
      <c r="C24" t="s">
        <v>20</v>
      </c>
      <c r="D24" s="1">
        <f>IF(D3="",0,MIN(D3,MAX(Lists!C2-Sheet1!D6,0)))</f>
        <v>0</v>
      </c>
      <c r="F24" t="s">
        <v>42</v>
      </c>
      <c r="G24" s="1">
        <f>IF(D4&lt;&gt;"Couple",0,IF(D3="",0,MIN((D3-D24),MAX(Lists!C2-Sheet1!G6,0))))</f>
        <v>0</v>
      </c>
      <c r="I24" s="13" t="s">
        <v>37</v>
      </c>
      <c r="J24" s="13"/>
      <c r="K24" s="13"/>
      <c r="L24" s="24"/>
    </row>
    <row r="25" spans="2:12" ht="15.75" thickBot="1" x14ac:dyDescent="0.3">
      <c r="B25" s="23"/>
      <c r="C25" t="s">
        <v>19</v>
      </c>
      <c r="D25" s="1">
        <f>MIN(D3-D24-G24,'Calc sheet'!D14)</f>
        <v>0</v>
      </c>
      <c r="F25" t="s">
        <v>19</v>
      </c>
      <c r="G25" s="1">
        <f>IF(D4&lt;&gt;"Couple",0,MIN(D3-D24-D25-G24,'Calc sheet'!I14))</f>
        <v>0</v>
      </c>
      <c r="I25" s="13" t="s">
        <v>38</v>
      </c>
      <c r="J25" s="13"/>
      <c r="K25" s="13"/>
      <c r="L25" s="24"/>
    </row>
    <row r="26" spans="2:12" ht="15.75" thickBot="1" x14ac:dyDescent="0.3">
      <c r="B26" s="23"/>
      <c r="C26" s="12" t="s">
        <v>21</v>
      </c>
      <c r="D26" s="10">
        <f>IF(D4&lt;&gt;"Couple",MAX(0,D3-D24-D25-G24-G25),MAX(0,D3-D24-D25-G24-G25)/2)</f>
        <v>0</v>
      </c>
      <c r="F26" s="12" t="s">
        <v>21</v>
      </c>
      <c r="G26" s="10">
        <f>IF(D4&lt;&gt;"Couple",0,MAX(0,D3-D24-D25-G24-G25)/2)</f>
        <v>0</v>
      </c>
      <c r="I26" s="13" t="s">
        <v>40</v>
      </c>
      <c r="J26" s="15"/>
      <c r="K26" s="15"/>
      <c r="L26" s="24"/>
    </row>
    <row r="27" spans="2:12" x14ac:dyDescent="0.25">
      <c r="B27" s="23"/>
      <c r="I27" s="33" t="s">
        <v>39</v>
      </c>
      <c r="J27" s="33"/>
      <c r="K27" s="19"/>
      <c r="L27" s="24"/>
    </row>
    <row r="28" spans="2:12" x14ac:dyDescent="0.25">
      <c r="B28" s="23"/>
      <c r="C28" s="4" t="s">
        <v>49</v>
      </c>
      <c r="F28" s="4" t="s">
        <v>49</v>
      </c>
      <c r="I28" s="33"/>
      <c r="J28" s="33"/>
      <c r="K28" s="19"/>
      <c r="L28" s="24"/>
    </row>
    <row r="29" spans="2:12" ht="15.75" thickBot="1" x14ac:dyDescent="0.3">
      <c r="B29" s="23"/>
      <c r="L29" s="24"/>
    </row>
    <row r="30" spans="2:12" ht="15.75" thickBot="1" x14ac:dyDescent="0.3">
      <c r="B30" s="23"/>
      <c r="C30" t="s">
        <v>20</v>
      </c>
      <c r="D30" s="1">
        <f>IF(D4&lt;&gt;"Couple",0,D24)</f>
        <v>0</v>
      </c>
      <c r="F30" t="s">
        <v>20</v>
      </c>
      <c r="G30" s="1">
        <f>IF(D4&lt;&gt;"Couple",0,G24)</f>
        <v>0</v>
      </c>
      <c r="L30" s="24"/>
    </row>
    <row r="31" spans="2:12" ht="15.75" thickBot="1" x14ac:dyDescent="0.3">
      <c r="B31" s="23"/>
      <c r="D31" s="2"/>
      <c r="G31" s="2"/>
      <c r="I31" t="s">
        <v>69</v>
      </c>
      <c r="J31" s="30" t="s">
        <v>70</v>
      </c>
      <c r="L31" s="24"/>
    </row>
    <row r="32" spans="2:12" ht="15.75" thickBot="1" x14ac:dyDescent="0.3">
      <c r="B32" s="23"/>
      <c r="C32" s="34" t="s">
        <v>51</v>
      </c>
      <c r="D32" s="34"/>
      <c r="E32" s="1">
        <f>IF(D4&lt;&gt;"Couple",0,MIN(D3-D30-G30,MIN('Calc sheet'!D14,'Calc sheet'!I14)*2))</f>
        <v>0</v>
      </c>
      <c r="L32" s="24"/>
    </row>
    <row r="33" spans="2:12" ht="15.75" thickBot="1" x14ac:dyDescent="0.3">
      <c r="B33" s="23"/>
      <c r="C33" s="34" t="s">
        <v>50</v>
      </c>
      <c r="D33" s="34"/>
      <c r="E33" s="1">
        <f>IF(D4&lt;&gt;"Couple",0,D3-D30-G30-E32)</f>
        <v>0</v>
      </c>
      <c r="L33" s="24"/>
    </row>
    <row r="34" spans="2:12" ht="15.75" thickBot="1" x14ac:dyDescent="0.3">
      <c r="B34" s="25"/>
      <c r="C34" s="26"/>
      <c r="D34" s="26"/>
      <c r="E34" s="26"/>
      <c r="F34" s="26"/>
      <c r="G34" s="26"/>
      <c r="H34" s="26"/>
      <c r="I34" s="26"/>
      <c r="J34" s="26"/>
      <c r="K34" s="26"/>
      <c r="L34" s="27"/>
    </row>
    <row r="35" spans="2:12" ht="15.75" thickTop="1" x14ac:dyDescent="0.25"/>
    <row r="36" spans="2:12" ht="30" customHeight="1" x14ac:dyDescent="0.25">
      <c r="B36" s="38" t="s">
        <v>58</v>
      </c>
      <c r="C36" s="38"/>
      <c r="D36" s="38"/>
      <c r="E36" s="38"/>
      <c r="F36" s="38"/>
      <c r="G36" s="38"/>
      <c r="H36" s="38"/>
      <c r="I36" s="38"/>
      <c r="J36" s="38"/>
      <c r="K36" s="38"/>
      <c r="L36" s="38"/>
    </row>
    <row r="37" spans="2:12" x14ac:dyDescent="0.25">
      <c r="B37" s="37" t="s">
        <v>71</v>
      </c>
      <c r="C37" s="37"/>
      <c r="D37" s="37"/>
      <c r="E37" s="37"/>
      <c r="F37" s="37"/>
      <c r="G37" s="37"/>
      <c r="H37" s="37"/>
      <c r="I37" s="37"/>
      <c r="J37" s="37"/>
      <c r="K37" s="37"/>
      <c r="L37" s="37"/>
    </row>
    <row r="38" spans="2:12" x14ac:dyDescent="0.25">
      <c r="B38" s="39" t="s">
        <v>54</v>
      </c>
      <c r="C38" s="39"/>
      <c r="D38" s="39"/>
      <c r="E38" s="39"/>
      <c r="F38" s="39"/>
      <c r="G38" s="39"/>
      <c r="H38" s="39"/>
      <c r="I38" s="39"/>
    </row>
    <row r="39" spans="2:12" x14ac:dyDescent="0.25">
      <c r="B39" s="37" t="s">
        <v>55</v>
      </c>
      <c r="C39" s="37"/>
      <c r="D39" s="37"/>
      <c r="E39" s="37"/>
      <c r="F39" s="37"/>
      <c r="G39" s="37"/>
      <c r="H39" s="37"/>
      <c r="I39" s="37"/>
    </row>
    <row r="40" spans="2:12" ht="15" customHeight="1" x14ac:dyDescent="0.25">
      <c r="B40" s="39" t="s">
        <v>56</v>
      </c>
      <c r="C40" s="39"/>
      <c r="D40" s="39"/>
      <c r="E40" s="39"/>
      <c r="F40" s="39"/>
      <c r="G40" s="39"/>
      <c r="H40" s="39"/>
      <c r="I40" s="39"/>
    </row>
    <row r="41" spans="2:12" x14ac:dyDescent="0.25">
      <c r="B41" s="39" t="s">
        <v>78</v>
      </c>
      <c r="C41" s="39"/>
      <c r="D41" s="39"/>
      <c r="E41" s="39"/>
      <c r="F41" s="39"/>
      <c r="G41" s="39"/>
      <c r="H41" s="39"/>
      <c r="I41" s="39"/>
    </row>
    <row r="42" spans="2:12" ht="15" customHeight="1" x14ac:dyDescent="0.25">
      <c r="B42" s="36" t="s">
        <v>57</v>
      </c>
      <c r="C42" s="36"/>
      <c r="D42" s="36"/>
      <c r="E42" s="36"/>
      <c r="F42" s="36"/>
      <c r="G42" s="36"/>
      <c r="H42" s="36"/>
      <c r="I42" s="36"/>
    </row>
    <row r="43" spans="2:12" ht="15" customHeight="1" x14ac:dyDescent="0.25">
      <c r="B43" s="36" t="s">
        <v>73</v>
      </c>
      <c r="C43" s="36"/>
      <c r="D43" s="36"/>
      <c r="E43" s="36"/>
      <c r="F43" s="36"/>
      <c r="G43" s="36"/>
      <c r="H43" s="36"/>
      <c r="I43" s="36"/>
      <c r="J43" s="36"/>
      <c r="K43" s="36"/>
      <c r="L43" s="36"/>
    </row>
    <row r="44" spans="2:12" x14ac:dyDescent="0.25"/>
    <row r="45" spans="2:12" x14ac:dyDescent="0.25"/>
  </sheetData>
  <sheetProtection algorithmName="SHA-512" hashValue="OtDZI8Qm4UZMt/B7n7cZorixSPw00BqXxc/wvtrArbuhOc9ENqQHM280bEiSyaCxia5//tlTABsMDRbyNlam5w==" saltValue="Z+ZfRc0cqOa9enHDFbWpmQ==" spinCount="100000" sheet="1" objects="1" scenarios="1" selectLockedCells="1"/>
  <mergeCells count="13">
    <mergeCell ref="B42:I42"/>
    <mergeCell ref="B37:L37"/>
    <mergeCell ref="B36:L36"/>
    <mergeCell ref="B43:L43"/>
    <mergeCell ref="B38:I38"/>
    <mergeCell ref="B39:I39"/>
    <mergeCell ref="B40:I40"/>
    <mergeCell ref="B41:I41"/>
    <mergeCell ref="I27:J28"/>
    <mergeCell ref="I9:J9"/>
    <mergeCell ref="C32:D32"/>
    <mergeCell ref="C33:D33"/>
    <mergeCell ref="C2:G2"/>
  </mergeCells>
  <phoneticPr fontId="3" type="noConversion"/>
  <conditionalFormatting sqref="C28:G33">
    <cfRule type="expression" dxfId="1" priority="5">
      <formula>$D$4="Individual"</formula>
    </cfRule>
  </conditionalFormatting>
  <conditionalFormatting sqref="F5:G27">
    <cfRule type="expression" dxfId="0" priority="1">
      <formula>$D$4="Individual"</formula>
    </cfRule>
  </conditionalFormatting>
  <dataValidations count="4">
    <dataValidation type="list" allowBlank="1" showInputMessage="1" showErrorMessage="1" sqref="D13 G13" xr:uid="{B11E72F3-D881-4781-9A89-6DE6C00389C8}">
      <formula1>TypeofTP</formula1>
    </dataValidation>
    <dataValidation type="decimal" allowBlank="1" showInputMessage="1" showErrorMessage="1" errorTitle="Above limit" error="Please enter an expected return between 0% and 7%" sqref="D17:D19 G17:G19" xr:uid="{573E3F88-B432-48AE-BAEA-A0E821381A5D}">
      <formula1>0</formula1>
      <formula2>0.07</formula2>
    </dataValidation>
    <dataValidation type="decimal" allowBlank="1" showInputMessage="1" showErrorMessage="1" errorTitle="Amount in excess of allowance" error="You have entered more than the maximum ISA allowance" sqref="D6:D7 G6:G7" xr:uid="{E3E16703-62EB-4BC6-B542-503B26BE3428}">
      <formula1>0</formula1>
      <formula2>40000</formula2>
    </dataValidation>
    <dataValidation type="list" allowBlank="1" showInputMessage="1" showErrorMessage="1" sqref="D4" xr:uid="{50D20A7C-911A-437F-AFFB-A963A0AD6496}">
      <formula1>Basis</formula1>
    </dataValidation>
  </dataValidations>
  <hyperlinks>
    <hyperlink ref="J31" r:id="rId1" display="https://www.quilter.com/products/" xr:uid="{CB88D02F-7A8D-4C8C-83EB-EBFB78B8D85C}"/>
  </hyperlinks>
  <pageMargins left="0.7" right="0.7" top="0.75" bottom="0.75" header="0.3" footer="0.3"/>
  <pageSetup paperSize="9" scale="3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06C9-1B19-4E5A-9407-AF1AD978A787}">
  <dimension ref="B3:J14"/>
  <sheetViews>
    <sheetView workbookViewId="0">
      <selection activeCell="H11" sqref="H11"/>
    </sheetView>
  </sheetViews>
  <sheetFormatPr defaultRowHeight="15" x14ac:dyDescent="0.25"/>
  <cols>
    <col min="2" max="2" width="15.85546875" bestFit="1" customWidth="1"/>
    <col min="4" max="4" width="11.140625" bestFit="1" customWidth="1"/>
    <col min="9" max="9" width="12.28515625" customWidth="1"/>
  </cols>
  <sheetData>
    <row r="3" spans="2:10" x14ac:dyDescent="0.25">
      <c r="B3" s="4" t="s">
        <v>22</v>
      </c>
      <c r="C3">
        <f>Sheet1!D3</f>
        <v>0</v>
      </c>
    </row>
    <row r="5" spans="2:10" x14ac:dyDescent="0.25">
      <c r="B5" s="4" t="s">
        <v>23</v>
      </c>
      <c r="G5" s="4" t="s">
        <v>23</v>
      </c>
    </row>
    <row r="6" spans="2:10" x14ac:dyDescent="0.25">
      <c r="B6" t="s">
        <v>10</v>
      </c>
      <c r="C6" s="5">
        <f>Sheet1!D17</f>
        <v>0</v>
      </c>
      <c r="G6" t="s">
        <v>10</v>
      </c>
      <c r="H6" s="5">
        <f>Sheet1!G17</f>
        <v>0</v>
      </c>
    </row>
    <row r="7" spans="2:10" x14ac:dyDescent="0.25">
      <c r="B7" t="s">
        <v>11</v>
      </c>
      <c r="C7" s="5">
        <f>Sheet1!D18</f>
        <v>0</v>
      </c>
      <c r="G7" t="s">
        <v>11</v>
      </c>
      <c r="H7" s="5">
        <f>Sheet1!G18</f>
        <v>0</v>
      </c>
    </row>
    <row r="8" spans="2:10" x14ac:dyDescent="0.25">
      <c r="B8" t="s">
        <v>12</v>
      </c>
      <c r="C8" s="5">
        <f>Sheet1!D19</f>
        <v>0</v>
      </c>
      <c r="G8" t="s">
        <v>12</v>
      </c>
      <c r="H8" s="5">
        <f>Sheet1!G19</f>
        <v>0</v>
      </c>
    </row>
    <row r="10" spans="2:10" x14ac:dyDescent="0.25">
      <c r="B10" s="4" t="s">
        <v>24</v>
      </c>
      <c r="G10" s="4" t="s">
        <v>24</v>
      </c>
    </row>
    <row r="11" spans="2:10" x14ac:dyDescent="0.25">
      <c r="B11" t="s">
        <v>25</v>
      </c>
      <c r="C11">
        <f>MAX(VLOOKUP(Sheet1!D14,Lists!B3:C5,2,FALSE)-Sheet1!D9,0)</f>
        <v>1000</v>
      </c>
      <c r="D11" s="2">
        <f>IF(C7=0,Sheet1!D3,C11/C7)</f>
        <v>0</v>
      </c>
      <c r="E11" s="5">
        <f>MIN(C7,D11)</f>
        <v>0</v>
      </c>
      <c r="G11" t="s">
        <v>25</v>
      </c>
      <c r="H11">
        <f>MAX(VLOOKUP(Sheet1!G14,Lists!B3:C5,2,FALSE)-Sheet1!G9,0)</f>
        <v>1000</v>
      </c>
      <c r="I11" s="2">
        <f>IF(H7=0,Sheet1!D3,H11/H7)</f>
        <v>0</v>
      </c>
      <c r="J11" s="5">
        <f>MIN(H7,I11)</f>
        <v>0</v>
      </c>
    </row>
    <row r="12" spans="2:10" x14ac:dyDescent="0.25">
      <c r="B12" t="s">
        <v>26</v>
      </c>
      <c r="C12">
        <f>MAX(IF(Sheet1!G3=2025,(Lists!C6/2)-Sheet1!D10,Lists!C6-Sheet1!D10),0)</f>
        <v>500</v>
      </c>
      <c r="D12" s="2">
        <f>IF(C8=0,Sheet1!D3,C12/C8)</f>
        <v>0</v>
      </c>
      <c r="G12" t="s">
        <v>26</v>
      </c>
      <c r="H12">
        <f>MAX(IF(Sheet1!G3=2025,(Lists!C6/2)-Sheet1!G10,Lists!C6-Sheet1!G10),0)</f>
        <v>500</v>
      </c>
      <c r="I12" s="2">
        <f>IF(H8=0,Sheet1!D3,H12/H8)</f>
        <v>0</v>
      </c>
    </row>
    <row r="13" spans="2:10" x14ac:dyDescent="0.25">
      <c r="B13" t="s">
        <v>5</v>
      </c>
      <c r="C13">
        <f>MAX(IF(Sheet1!G3=2025,(Lists!C7/2)-Sheet1!D11,Lists!C7-Sheet1!D11),0)</f>
        <v>3000</v>
      </c>
      <c r="D13" s="2">
        <f>IF(C6=0,Sheet1!D3,C13/C6)</f>
        <v>0</v>
      </c>
      <c r="G13" t="s">
        <v>5</v>
      </c>
      <c r="H13">
        <f>MAX(IF(Sheet1!G3=2025,(Lists!C7/2)-Sheet1!G11,Lists!C7-Sheet1!G11),0)</f>
        <v>3000</v>
      </c>
      <c r="I13" s="2">
        <f>IF(H6=0,Sheet1!D3,H13/H6)</f>
        <v>0</v>
      </c>
    </row>
    <row r="14" spans="2:10" x14ac:dyDescent="0.25">
      <c r="D14" s="6">
        <f>MIN(D11,D12,D13)</f>
        <v>0</v>
      </c>
      <c r="I14" s="6">
        <f>MIN(I11,I12,I13)</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40CAD-E859-4255-A130-C7C9D2373A6F}">
  <dimension ref="A2:C21"/>
  <sheetViews>
    <sheetView workbookViewId="0">
      <selection activeCell="C8" sqref="C8"/>
    </sheetView>
  </sheetViews>
  <sheetFormatPr defaultRowHeight="15" x14ac:dyDescent="0.25"/>
  <cols>
    <col min="1" max="1" width="33.140625" bestFit="1" customWidth="1"/>
    <col min="2" max="2" width="33.140625" customWidth="1"/>
    <col min="3" max="3" width="10.140625" bestFit="1" customWidth="1"/>
  </cols>
  <sheetData>
    <row r="2" spans="1:3" x14ac:dyDescent="0.25">
      <c r="A2" t="s">
        <v>0</v>
      </c>
      <c r="C2" s="3">
        <v>20000</v>
      </c>
    </row>
    <row r="3" spans="1:3" x14ac:dyDescent="0.25">
      <c r="A3" t="s">
        <v>1</v>
      </c>
      <c r="B3">
        <v>1</v>
      </c>
      <c r="C3" s="3">
        <v>1000</v>
      </c>
    </row>
    <row r="4" spans="1:3" x14ac:dyDescent="0.25">
      <c r="A4" t="s">
        <v>2</v>
      </c>
      <c r="B4">
        <v>2</v>
      </c>
      <c r="C4" s="3">
        <v>500</v>
      </c>
    </row>
    <row r="5" spans="1:3" x14ac:dyDescent="0.25">
      <c r="A5" t="s">
        <v>3</v>
      </c>
      <c r="B5">
        <v>3</v>
      </c>
      <c r="C5" s="3">
        <v>0</v>
      </c>
    </row>
    <row r="6" spans="1:3" x14ac:dyDescent="0.25">
      <c r="A6" t="s">
        <v>4</v>
      </c>
      <c r="C6" s="3">
        <v>500</v>
      </c>
    </row>
    <row r="7" spans="1:3" x14ac:dyDescent="0.25">
      <c r="A7" t="s">
        <v>5</v>
      </c>
      <c r="C7" s="3">
        <v>3000</v>
      </c>
    </row>
    <row r="11" spans="1:3" x14ac:dyDescent="0.25">
      <c r="A11" t="s">
        <v>15</v>
      </c>
    </row>
    <row r="12" spans="1:3" x14ac:dyDescent="0.25">
      <c r="A12" t="s">
        <v>14</v>
      </c>
    </row>
    <row r="13" spans="1:3" x14ac:dyDescent="0.25">
      <c r="A13" t="s">
        <v>16</v>
      </c>
    </row>
    <row r="14" spans="1:3" x14ac:dyDescent="0.25">
      <c r="A14" t="s">
        <v>17</v>
      </c>
    </row>
    <row r="17" spans="1:1" x14ac:dyDescent="0.25">
      <c r="A17" t="s">
        <v>44</v>
      </c>
    </row>
    <row r="18" spans="1:1" x14ac:dyDescent="0.25">
      <c r="A18" t="s">
        <v>45</v>
      </c>
    </row>
    <row r="20" spans="1:1" x14ac:dyDescent="0.25">
      <c r="A20">
        <v>2024</v>
      </c>
    </row>
    <row r="21" spans="1:1" x14ac:dyDescent="0.25">
      <c r="A21">
        <v>2025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4B05-7185-4605-92AE-1CD80124D5D3}">
  <dimension ref="A1:C15"/>
  <sheetViews>
    <sheetView workbookViewId="0">
      <selection activeCell="G21" sqref="G21"/>
    </sheetView>
  </sheetViews>
  <sheetFormatPr defaultRowHeight="15" x14ac:dyDescent="0.25"/>
  <cols>
    <col min="3" max="3" width="19.28515625" bestFit="1" customWidth="1"/>
  </cols>
  <sheetData>
    <row r="1" spans="1:3" x14ac:dyDescent="0.25">
      <c r="A1" t="s">
        <v>59</v>
      </c>
    </row>
    <row r="3" spans="1:3" x14ac:dyDescent="0.25">
      <c r="A3" s="28" t="s">
        <v>60</v>
      </c>
      <c r="B3" s="29">
        <v>45108</v>
      </c>
      <c r="C3" s="28" t="s">
        <v>61</v>
      </c>
    </row>
    <row r="4" spans="1:3" x14ac:dyDescent="0.25">
      <c r="A4" s="28" t="s">
        <v>64</v>
      </c>
      <c r="B4" s="29">
        <v>45292</v>
      </c>
      <c r="C4" s="28" t="s">
        <v>65</v>
      </c>
    </row>
    <row r="5" spans="1:3" x14ac:dyDescent="0.25">
      <c r="A5" s="28" t="s">
        <v>74</v>
      </c>
      <c r="B5" s="29">
        <v>45597</v>
      </c>
      <c r="C5" s="28" t="s">
        <v>75</v>
      </c>
    </row>
    <row r="6" spans="1:3" x14ac:dyDescent="0.25">
      <c r="A6" s="28" t="s">
        <v>76</v>
      </c>
      <c r="B6" s="29">
        <v>45748</v>
      </c>
      <c r="C6" s="28" t="s">
        <v>77</v>
      </c>
    </row>
    <row r="7" spans="1:3" x14ac:dyDescent="0.25">
      <c r="A7" s="28"/>
      <c r="B7" s="28"/>
      <c r="C7" s="28"/>
    </row>
    <row r="8" spans="1:3" x14ac:dyDescent="0.25">
      <c r="A8" s="28"/>
      <c r="B8" s="28"/>
      <c r="C8" s="28"/>
    </row>
    <row r="9" spans="1:3" x14ac:dyDescent="0.25">
      <c r="A9" s="28"/>
      <c r="B9" s="28"/>
      <c r="C9" s="28"/>
    </row>
    <row r="10" spans="1:3" x14ac:dyDescent="0.25">
      <c r="A10" s="28"/>
      <c r="B10" s="28"/>
      <c r="C10" s="28"/>
    </row>
    <row r="11" spans="1:3" x14ac:dyDescent="0.25">
      <c r="A11" s="28"/>
      <c r="B11" s="28"/>
      <c r="C11" s="28"/>
    </row>
    <row r="12" spans="1:3" x14ac:dyDescent="0.25">
      <c r="A12" s="28"/>
      <c r="B12" s="28"/>
      <c r="C12" s="28"/>
    </row>
    <row r="13" spans="1:3" x14ac:dyDescent="0.25">
      <c r="A13" s="28"/>
      <c r="B13" s="28"/>
      <c r="C13" s="28"/>
    </row>
    <row r="14" spans="1:3" x14ac:dyDescent="0.25">
      <c r="A14" s="28"/>
      <c r="B14" s="28"/>
      <c r="C14" s="28"/>
    </row>
    <row r="15" spans="1:3" x14ac:dyDescent="0.25">
      <c r="A15" s="28"/>
      <c r="B15" s="28"/>
      <c r="C15" s="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Sheet1</vt:lpstr>
      <vt:lpstr>Calc sheet</vt:lpstr>
      <vt:lpstr>Lists</vt:lpstr>
      <vt:lpstr>Version control</vt:lpstr>
      <vt:lpstr>Basis</vt:lpstr>
      <vt:lpstr>Sheet1!Print_Area</vt:lpstr>
      <vt:lpstr>Tax_years</vt:lpstr>
      <vt:lpstr>TypeofTP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2023-05-12T12:39:20Z</cp:lastPrinted>
  <dcterms:created xsi:type="dcterms:W3CDTF">2023-04-26T13:20:11Z</dcterms:created>
  <dcterms:modified xsi:type="dcterms:W3CDTF">2025-04-07T14:02:26Z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2023-04-26T14:52:01Z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12ae1143-697e-4911-a6e4-71a95ae230e0</vt:lpwstr>
  </property>
  <property fmtid="{D5CDD505-2E9C-101B-9397-08002B2CF9AE}" pid="8" name="MSIP_Label_6c98d367-e486-496c-b15f-fe4920252c73_ContentBits">
    <vt:lpwstr>0</vt:lpwstr>
  </property>
</Properties>
</file>