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N:\Technica\UK Life &amp; Investments\CE Tax calculator\"/>
    </mc:Choice>
  </mc:AlternateContent>
  <xr:revisionPtr revIDLastSave="0" documentId="13_ncr:1_{9574685E-C538-4644-9589-44DB10D4FFAC}" xr6:coauthVersionLast="47" xr6:coauthVersionMax="47" xr10:uidLastSave="{00000000-0000-0000-0000-000000000000}"/>
  <bookViews>
    <workbookView showSheetTabs="0" xWindow="-120" yWindow="-120" windowWidth="29040" windowHeight="15720" xr2:uid="{00000000-000D-0000-FFFF-FFFF00000000}"/>
  </bookViews>
  <sheets>
    <sheet name="Homepage" sheetId="3" r:id="rId1"/>
    <sheet name="Data entry" sheetId="2" r:id="rId2"/>
    <sheet name="Results-hidden" sheetId="1" state="hidden" r:id="rId3"/>
    <sheet name="Results" sheetId="4" r:id="rId4"/>
  </sheets>
  <definedNames>
    <definedName name="_xlnm.Print_Area" localSheetId="0">Homepage!$A$1:$N$38</definedName>
    <definedName name="_xlnm.Print_Area" localSheetId="3">Results!$A$1:$T$78</definedName>
    <definedName name="_xlnm.Print_Area" localSheetId="2">'Results-hidden'!$A$1:$CH$28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2" l="1"/>
  <c r="J18" i="2"/>
  <c r="J19" i="2"/>
  <c r="J20" i="2"/>
  <c r="J21" i="2"/>
  <c r="J22" i="2"/>
  <c r="J23" i="2"/>
  <c r="J24" i="2"/>
  <c r="J25" i="2"/>
  <c r="J16" i="2"/>
  <c r="D73" i="1"/>
  <c r="D51" i="1"/>
  <c r="D42" i="1"/>
  <c r="D8" i="2"/>
  <c r="E10" i="4"/>
  <c r="E11" i="4"/>
  <c r="E12" i="4"/>
  <c r="E9" i="4"/>
  <c r="K19" i="2" l="1"/>
  <c r="K20" i="2"/>
  <c r="K21" i="2"/>
  <c r="K22" i="2"/>
  <c r="K23" i="2"/>
  <c r="K24" i="2"/>
  <c r="H19" i="2"/>
  <c r="H20" i="2"/>
  <c r="H21" i="2"/>
  <c r="H22" i="2"/>
  <c r="H23" i="2"/>
  <c r="H24" i="2"/>
  <c r="D12" i="1" l="1"/>
  <c r="H25" i="2" l="1"/>
  <c r="H18" i="2"/>
  <c r="H17" i="2"/>
  <c r="H16" i="2"/>
  <c r="D67" i="1" l="1"/>
  <c r="J26" i="2" l="1"/>
  <c r="D68" i="1"/>
  <c r="D69" i="1" s="1"/>
  <c r="D9" i="1" s="1"/>
  <c r="K17" i="2"/>
  <c r="K18" i="2"/>
  <c r="K25" i="2"/>
  <c r="K16" i="2"/>
  <c r="F29" i="2" l="1"/>
  <c r="F30" i="2" s="1"/>
  <c r="E16" i="1" s="1"/>
  <c r="E13" i="1" s="1"/>
  <c r="K26" i="2"/>
  <c r="E29" i="2" s="1"/>
  <c r="D15" i="1"/>
  <c r="J38" i="4" l="1"/>
  <c r="E10" i="1"/>
  <c r="D35" i="1"/>
  <c r="D33" i="1"/>
  <c r="D32" i="1"/>
  <c r="J36" i="4" l="1"/>
  <c r="D60" i="1"/>
  <c r="D61" i="1"/>
  <c r="E14" i="1" s="1"/>
  <c r="J39" i="4" s="1"/>
  <c r="D59" i="1"/>
  <c r="J37" i="4" s="1"/>
  <c r="D5" i="1"/>
  <c r="D11" i="1"/>
  <c r="E74" i="1" s="1"/>
  <c r="I9" i="4" l="1"/>
  <c r="E61" i="1"/>
  <c r="D36" i="1"/>
  <c r="D6" i="1"/>
  <c r="I10" i="4" s="1"/>
  <c r="D7" i="1"/>
  <c r="I11" i="4" s="1"/>
  <c r="D34" i="1" l="1"/>
  <c r="D10" i="1"/>
  <c r="D8" i="1"/>
  <c r="I12" i="4" s="1"/>
  <c r="D72" i="1" l="1"/>
  <c r="M32" i="1" s="1"/>
  <c r="M40" i="1" s="1"/>
  <c r="D41" i="1"/>
  <c r="E36" i="4"/>
  <c r="C17" i="4" s="1"/>
  <c r="D50" i="1"/>
  <c r="G15" i="1"/>
  <c r="J22" i="1" s="1"/>
  <c r="E52" i="1"/>
  <c r="E43" i="1"/>
  <c r="E30" i="2"/>
  <c r="D16" i="1" s="1"/>
  <c r="D13" i="1" s="1"/>
  <c r="E38" i="4" l="1"/>
  <c r="D74" i="1"/>
  <c r="F74" i="1" s="1"/>
  <c r="D75" i="1" s="1"/>
  <c r="I42" i="4"/>
  <c r="J49" i="4"/>
  <c r="P32" i="1"/>
  <c r="E42" i="4" s="1"/>
  <c r="E37" i="4"/>
  <c r="M5" i="1"/>
  <c r="P12" i="1" s="1"/>
  <c r="F61" i="1"/>
  <c r="G5" i="1"/>
  <c r="I25" i="4" s="1"/>
  <c r="D52" i="1"/>
  <c r="D43" i="1"/>
  <c r="D63" i="1" l="1"/>
  <c r="D62" i="1"/>
  <c r="D64" i="1" s="1"/>
  <c r="D76" i="1"/>
  <c r="D77" i="1"/>
  <c r="N32" i="1"/>
  <c r="M33" i="1" s="1"/>
  <c r="D43" i="4" s="1"/>
  <c r="E49" i="4"/>
  <c r="D42" i="4"/>
  <c r="D25" i="4"/>
  <c r="E32" i="4"/>
  <c r="D14" i="1"/>
  <c r="E39" i="4" s="1"/>
  <c r="F43" i="1"/>
  <c r="D44" i="1" s="1"/>
  <c r="J15" i="1"/>
  <c r="J42" i="4" s="1"/>
  <c r="H15" i="1"/>
  <c r="G16" i="1" s="1"/>
  <c r="I43" i="4" s="1"/>
  <c r="N5" i="1"/>
  <c r="P5" i="1"/>
  <c r="H5" i="1"/>
  <c r="J5" i="1"/>
  <c r="J25" i="4" s="1"/>
  <c r="N33" i="1" l="1"/>
  <c r="M34" i="1" s="1"/>
  <c r="D44" i="4" s="1"/>
  <c r="P33" i="1"/>
  <c r="E43" i="4" s="1"/>
  <c r="E25" i="4"/>
  <c r="D45" i="1"/>
  <c r="D46" i="1"/>
  <c r="J16" i="1"/>
  <c r="J43" i="4" s="1"/>
  <c r="M6" i="1"/>
  <c r="G6" i="1"/>
  <c r="N34" i="1" l="1"/>
  <c r="J6" i="1"/>
  <c r="J26" i="4" s="1"/>
  <c r="I26" i="4"/>
  <c r="P6" i="1"/>
  <c r="D26" i="4"/>
  <c r="N6" i="1"/>
  <c r="M7" i="1" s="1"/>
  <c r="H16" i="1"/>
  <c r="G17" i="1" s="1"/>
  <c r="I44" i="4" s="1"/>
  <c r="H6" i="1"/>
  <c r="G7" i="1" s="1"/>
  <c r="I27" i="4" s="1"/>
  <c r="D27" i="4" l="1"/>
  <c r="E26" i="4"/>
  <c r="P34" i="1"/>
  <c r="E44" i="4" s="1"/>
  <c r="M35" i="1"/>
  <c r="D45" i="4" s="1"/>
  <c r="J17" i="1"/>
  <c r="J44" i="4" s="1"/>
  <c r="J7" i="1"/>
  <c r="J27" i="4" s="1"/>
  <c r="H17" i="1" l="1"/>
  <c r="G18" i="1" s="1"/>
  <c r="I45" i="4" s="1"/>
  <c r="H7" i="1"/>
  <c r="J18" i="1" l="1"/>
  <c r="J45" i="4" s="1"/>
  <c r="G8" i="1"/>
  <c r="J8" i="1" l="1"/>
  <c r="J28" i="4" s="1"/>
  <c r="I28" i="4"/>
  <c r="H18" i="1"/>
  <c r="H8" i="1"/>
  <c r="G19" i="1" l="1"/>
  <c r="I46" i="4" s="1"/>
  <c r="G9" i="1"/>
  <c r="I29" i="4" s="1"/>
  <c r="H19" i="1" l="1"/>
  <c r="G20" i="1" s="1"/>
  <c r="I47" i="4" s="1"/>
  <c r="J19" i="1"/>
  <c r="J46" i="4" s="1"/>
  <c r="H9" i="1"/>
  <c r="G10" i="1" s="1"/>
  <c r="I30" i="4" s="1"/>
  <c r="J9" i="1"/>
  <c r="J29" i="4" s="1"/>
  <c r="J20" i="1" l="1"/>
  <c r="J47" i="4" s="1"/>
  <c r="H20" i="1"/>
  <c r="J10" i="1"/>
  <c r="H10" i="1"/>
  <c r="J21" i="1" l="1"/>
  <c r="J48" i="4" s="1"/>
  <c r="J50" i="4" s="1"/>
  <c r="J11" i="1"/>
  <c r="J30" i="4"/>
  <c r="P7" i="1"/>
  <c r="F52" i="1"/>
  <c r="J23" i="1" l="1"/>
  <c r="J52" i="4" s="1"/>
  <c r="E56" i="4" s="1"/>
  <c r="J31" i="4"/>
  <c r="E27" i="4"/>
  <c r="D54" i="1"/>
  <c r="D53" i="1"/>
  <c r="D55" i="1" s="1"/>
  <c r="N7" i="1"/>
  <c r="M8" i="1" l="1"/>
  <c r="P8" i="1" l="1"/>
  <c r="D28" i="4"/>
  <c r="N8" i="1"/>
  <c r="M9" i="1" s="1"/>
  <c r="P35" i="1"/>
  <c r="E45" i="4" s="1"/>
  <c r="N35" i="1"/>
  <c r="P9" i="1" l="1"/>
  <c r="D29" i="4"/>
  <c r="E28" i="4"/>
  <c r="M36" i="1"/>
  <c r="D46" i="4" s="1"/>
  <c r="N9" i="1"/>
  <c r="E29" i="4" l="1"/>
  <c r="P36" i="1"/>
  <c r="E46" i="4" s="1"/>
  <c r="N36" i="1"/>
  <c r="M37" i="1" s="1"/>
  <c r="D47" i="4" s="1"/>
  <c r="M10" i="1"/>
  <c r="D30" i="4" l="1"/>
  <c r="P10" i="1"/>
  <c r="N10" i="1"/>
  <c r="P37" i="1"/>
  <c r="E47" i="4" s="1"/>
  <c r="N37" i="1"/>
  <c r="P38" i="1" l="1"/>
  <c r="E30" i="4"/>
  <c r="P11" i="1"/>
  <c r="P13" i="1"/>
  <c r="E48" i="4" l="1"/>
  <c r="E50" i="4" s="1"/>
  <c r="E52" i="4" s="1"/>
  <c r="P39" i="1"/>
  <c r="E33" i="4"/>
  <c r="J33" i="4"/>
  <c r="J55" i="4" s="1"/>
  <c r="E31" i="4"/>
  <c r="J25" i="1" l="1"/>
  <c r="J26" i="1" s="1"/>
  <c r="E55" i="4" l="1"/>
  <c r="E57" i="4" s="1"/>
  <c r="J56" i="4" l="1"/>
  <c r="E15" i="4"/>
  <c r="J57" i="4" l="1"/>
  <c r="E16" i="4" s="1"/>
</calcChain>
</file>

<file path=xl/sharedStrings.xml><?xml version="1.0" encoding="utf-8"?>
<sst xmlns="http://schemas.openxmlformats.org/spreadsheetml/2006/main" count="255" uniqueCount="156">
  <si>
    <t>Personal allowance</t>
  </si>
  <si>
    <t>Basic rate</t>
  </si>
  <si>
    <t xml:space="preserve">Higher rate </t>
  </si>
  <si>
    <t>Additional rate</t>
  </si>
  <si>
    <t>Rate</t>
  </si>
  <si>
    <t>Tax</t>
  </si>
  <si>
    <t>Slice in bands</t>
  </si>
  <si>
    <t>Amount</t>
  </si>
  <si>
    <t>Earned income</t>
  </si>
  <si>
    <t>Gross pension contributions</t>
  </si>
  <si>
    <t>Dividend income</t>
  </si>
  <si>
    <t>Savings Income (interest)</t>
  </si>
  <si>
    <t>Onshore or offshore?</t>
  </si>
  <si>
    <t>Onshore</t>
  </si>
  <si>
    <t>Offshore</t>
  </si>
  <si>
    <t>Starting rate for savings</t>
  </si>
  <si>
    <t>Dividend allowance</t>
  </si>
  <si>
    <t>Personal savings allowance - basic rate</t>
  </si>
  <si>
    <t>Personal savings allowance - higher rate</t>
  </si>
  <si>
    <t>Personal savings allowance - additional rate</t>
  </si>
  <si>
    <t>Average years</t>
  </si>
  <si>
    <t>Total Onshore bond gain</t>
  </si>
  <si>
    <t>Total aggregate slice</t>
  </si>
  <si>
    <t>No. of non-UK days</t>
  </si>
  <si>
    <t>No. of days owned</t>
  </si>
  <si>
    <t>Personal savings allowance</t>
  </si>
  <si>
    <t>Within personal allowance</t>
  </si>
  <si>
    <t>Income order</t>
  </si>
  <si>
    <t>Savings income</t>
  </si>
  <si>
    <t>Offshore bond gains</t>
  </si>
  <si>
    <t xml:space="preserve">Dividends </t>
  </si>
  <si>
    <t>Onshore bond gains</t>
  </si>
  <si>
    <t>PSA available for bond gains</t>
  </si>
  <si>
    <t>Bond gain left</t>
  </si>
  <si>
    <t xml:space="preserve">Tax payer </t>
  </si>
  <si>
    <t>Offshore Bond gains allocated</t>
  </si>
  <si>
    <t>Onshore bonds gains allocated</t>
  </si>
  <si>
    <t>Basic rate allowance</t>
  </si>
  <si>
    <t>Higher rate allowance</t>
  </si>
  <si>
    <t>Allowances left after income Offshore</t>
  </si>
  <si>
    <t>Allowances left after income Onshore</t>
  </si>
  <si>
    <t>Total Offshore bond gain</t>
  </si>
  <si>
    <t>Onshore credit</t>
  </si>
  <si>
    <t>Allowances left after income Slice</t>
  </si>
  <si>
    <t>Important Information</t>
  </si>
  <si>
    <t>Summary</t>
  </si>
  <si>
    <t>PSA basic</t>
  </si>
  <si>
    <t>PSA higher</t>
  </si>
  <si>
    <t>Basic rate band</t>
  </si>
  <si>
    <t>Higher rate band</t>
  </si>
  <si>
    <t>Step 1 - check allowances</t>
  </si>
  <si>
    <t>Step 2 - enter bond gains</t>
  </si>
  <si>
    <t>Step 3 - enter other income</t>
  </si>
  <si>
    <t>Tax due on gain(s) after relief</t>
  </si>
  <si>
    <t xml:space="preserve">Aggregate slice </t>
  </si>
  <si>
    <t>No. of complete years</t>
  </si>
  <si>
    <t>Non-UK yrs</t>
  </si>
  <si>
    <t>The order of income used by this calculator is always earnings, savings (incl. offshore gains), dividends then onshore gains</t>
  </si>
  <si>
    <t>This calculator always uses other savings prior to bond gains when allocating allowances</t>
  </si>
  <si>
    <t xml:space="preserve">This calculator allows you to calculate UK Income Tax on chargeable events  </t>
  </si>
  <si>
    <t>Chargeable event gain 1</t>
  </si>
  <si>
    <t>Chargeable event gain 2</t>
  </si>
  <si>
    <t>Chargeable event gain 3</t>
  </si>
  <si>
    <t>Chargeable event gain 4</t>
  </si>
  <si>
    <t>By using this calculator you have accepted the following:</t>
  </si>
  <si>
    <t>The information you will need to use this financial planning tool: </t>
  </si>
  <si>
    <r>
      <t xml:space="preserve">Chargeable event details – </t>
    </r>
    <r>
      <rPr>
        <sz val="8"/>
        <color theme="1"/>
        <rFont val="Calibri"/>
        <family val="2"/>
        <scheme val="minor"/>
      </rPr>
      <t>the amount of the gain, the number of complete years the bond or plan was in force at the time of the event, whether the insurer and therefore the gain (s) is onshore or offshore and whether your client has spent any time outside of the UK i.e. non-resident.</t>
    </r>
  </si>
  <si>
    <r>
      <t xml:space="preserve">Your clients’ income details – </t>
    </r>
    <r>
      <rPr>
        <sz val="8"/>
        <color theme="1"/>
        <rFont val="Calibri"/>
        <family val="2"/>
        <scheme val="minor"/>
      </rPr>
      <t>you are required to enter earned income (including pensions and rental income), savings income (excluding the chargeable event gains), dividend income and any personal pension contributions eligible for relief at source. </t>
    </r>
  </si>
  <si>
    <t>The result calculated by this tool is based on the information you provide at the date the calculation is made. It is your responsibility to ensure that the information you have input into this tool is accurate, if it is not the figures provided following the calculation will not be correct and should not be relied upon. </t>
  </si>
  <si>
    <t>Taxation and reliefs</t>
  </si>
  <si>
    <t>You should be satisfied that the information you have entered and the results of any calculation are correct, before acting or refraining from acting in reliance upon the information given. </t>
  </si>
  <si>
    <t>For use by Financial Advisers only</t>
  </si>
  <si>
    <t>Chargeable event gains should be disclosed on your client's self-assessment return, for the relevant tax year. </t>
  </si>
  <si>
    <t>Where you are calculating the liability for a gain(s) made on an onshore bond basic rate tax is treated as already paid. If you are calculating the liability for a gain on an offshore bond no tax is treated as already being paid. </t>
  </si>
  <si>
    <t xml:space="preserve">We accept no responsibility for any tax liability that may arise as a result of your decision to advise your clients following the use of this tool. </t>
  </si>
  <si>
    <t xml:space="preserve">You should be satisfied that the information you have entered and the results of any calculation are correct, before acting or refraining from acting in reliance upon the information given. </t>
  </si>
  <si>
    <t>This financial planning tool provides the income tax liability of your client based on the information you provide. It only shows the liability relating to chargeable event gain(s) from your clients’ life/redemption bond(s)  and life assurance plans. The income tax liability on other income is outside of the scope of this tool.</t>
  </si>
  <si>
    <t>It can be used when advising UK tax resident individuals only. It is not suitable for trustees or company owned investments.  </t>
  </si>
  <si>
    <t>Earned income (PAYE, Pension, Rental)</t>
  </si>
  <si>
    <t>Total tax on Onshore gain(s)</t>
  </si>
  <si>
    <t>Please read the following. Click the button at the bottom right of the page to confirm you have read and understood the conditions of using this tool and its' limititations</t>
  </si>
  <si>
    <t>Average years (onshore)</t>
  </si>
  <si>
    <t>Onshore average years</t>
  </si>
  <si>
    <t>Total gain</t>
  </si>
  <si>
    <t xml:space="preserve">Aggregate gain </t>
  </si>
  <si>
    <t>Total tax due on slice</t>
  </si>
  <si>
    <t>Before using this tool you need to obtain the information of your clients’ income for the respective tax year in which the gain(s) occurred. You will also need to know the chargeable event gain(s) which is chargeable or for proposed gains, the gain you have calculated yourself.</t>
  </si>
  <si>
    <t>Total liability on Onshore gain(s)</t>
  </si>
  <si>
    <t>Total liability on Offshore gain(s)</t>
  </si>
  <si>
    <t>Basic rate treated as paid*</t>
  </si>
  <si>
    <t>Total relieved liability**</t>
  </si>
  <si>
    <t>Total liability for slicing only</t>
  </si>
  <si>
    <t>* Tax treated as paid is included for offshore bonds for the purpose of top slicing relief only (s531 ITTOIA 2005)                                                                                                                                                          ** Tax due on aggregate slice multiplied by average years                                                             *** The difference between the total tax due above the tax credit on the total offshore and onshore gain(s) and the relieved liability</t>
  </si>
  <si>
    <t xml:space="preserve">Relief and tax due </t>
  </si>
  <si>
    <t>Results summary</t>
  </si>
  <si>
    <r>
      <t>Top slicing relief</t>
    </r>
    <r>
      <rPr>
        <sz val="10"/>
        <color rgb="FF006150"/>
        <rFont val="Calibri"/>
        <family val="2"/>
        <scheme val="minor"/>
      </rPr>
      <t>***</t>
    </r>
  </si>
  <si>
    <t xml:space="preserve">This calculator is based on Old Mutual Wealth’s interpretation of the law and HM Revenue and Customs practice as at June 2019. We believe this to be correct, but cannot guarantee it. Tax relief and the tax treatment of investment funds may change. </t>
  </si>
  <si>
    <t>Chargeable event gain 5</t>
  </si>
  <si>
    <t>Chargeable event gain 6</t>
  </si>
  <si>
    <t>Chargeable event gain 7</t>
  </si>
  <si>
    <t>Chargeable event gain 8</t>
  </si>
  <si>
    <t>Chargeable event gain 9</t>
  </si>
  <si>
    <t>Chargeable event gain 10</t>
  </si>
  <si>
    <t>Income details entered</t>
  </si>
  <si>
    <t>Step 1 - allowances available</t>
  </si>
  <si>
    <t>Tax before top slicing relief (offshore gains)</t>
  </si>
  <si>
    <t>Total tax before top slicing relief (onshore &amp; offshore gains)</t>
  </si>
  <si>
    <t>Top slicing relief given</t>
  </si>
  <si>
    <t>Input summary</t>
  </si>
  <si>
    <t>Total liability on offshore gain(s)</t>
  </si>
  <si>
    <t>Tax credit**</t>
  </si>
  <si>
    <t>Step 4 - top slicing relief amount</t>
  </si>
  <si>
    <t>Total relieved liability (total liability on slice x average years)</t>
  </si>
  <si>
    <t>Step 5 - Tax after relief</t>
  </si>
  <si>
    <t>Total liability (onshore &amp; offshore) minus</t>
  </si>
  <si>
    <t>Total tax before top slicing relief (onshore &amp; offshore gains) minus</t>
  </si>
  <si>
    <t>Top slicing relief (Step 4)</t>
  </si>
  <si>
    <t>Tax before top slicing relief (onshore gains)</t>
  </si>
  <si>
    <t>Personal savings allowance available for bond gain(s)</t>
  </si>
  <si>
    <t>The order of income used by this calculator is earnings, savings (incl. offshore gains), dividends then onshore gains including where income sits within an allowance. When calculating the amount of relief the order is changed so that gains (onshore and offshore) form highest part of income</t>
  </si>
  <si>
    <t xml:space="preserve">* Tax treated as paid is included for offshore bonds for the purpose of top slicing relief only (s531 ITTOIA 2005)    </t>
  </si>
  <si>
    <t>** The tax credit is calculated as 20% of the gain. The gain is reduced for this purpose by any amount within the personal allowance</t>
  </si>
  <si>
    <t>Calculating the relief</t>
  </si>
  <si>
    <t>Tax before relief</t>
  </si>
  <si>
    <t>The amount of relief available is determined by comparing the total liability and the relieved liability. These steps are explained further with example in our Quick reference guide - 5 which can be found here:</t>
  </si>
  <si>
    <t>Gain(s) in bands</t>
  </si>
  <si>
    <t>-</t>
  </si>
  <si>
    <t xml:space="preserve">Total onshore gains </t>
  </si>
  <si>
    <t>Chargeable event gains entered (after time apportionment if applicable)</t>
  </si>
  <si>
    <t xml:space="preserve">Total offshore gains </t>
  </si>
  <si>
    <t>Personal allowance available for aggregate slice</t>
  </si>
  <si>
    <t>The order of income used by this calculator is earnings, savings (incl. offshore gains), dividends then onshore gains. Allowances available to your client are used against other income prior to being used by chargeable event gains for the purposes of the top slicing relief calculation</t>
  </si>
  <si>
    <t>In line with legislation this calculator always uses other income prior to chargeable event gains when allocating allowances</t>
  </si>
  <si>
    <t>Allowances left after income combined (top slicing only)</t>
  </si>
  <si>
    <t>Combined top slicing only</t>
  </si>
  <si>
    <t>Total tax on combined gains</t>
  </si>
  <si>
    <t>Step 2 - total liability of gain(s) above basic rate credit *</t>
  </si>
  <si>
    <t>Total tax on gain(s)</t>
  </si>
  <si>
    <t>Total liability on gain(s)</t>
  </si>
  <si>
    <t>Total liability (onshore &amp; offshore combined)</t>
  </si>
  <si>
    <t xml:space="preserve">Step 3 - relieved liability above basic rate credit </t>
  </si>
  <si>
    <t>Total liability on slice (onshore &amp; offshore combined)</t>
  </si>
  <si>
    <t>Personal allowance available for bond gain(s)</t>
  </si>
  <si>
    <r>
      <t xml:space="preserve">Personal allowance </t>
    </r>
    <r>
      <rPr>
        <u/>
        <sz val="11"/>
        <color theme="1"/>
        <rFont val="Calibri"/>
        <family val="2"/>
        <scheme val="minor"/>
      </rPr>
      <t>based on aggregate slice</t>
    </r>
  </si>
  <si>
    <t>Quilter accepts no responsibility for actions taken or refrained from being taken following use of this financial planning tool.</t>
  </si>
  <si>
    <t>https://platform.quilter.com/support-and-help/platform-articles-and-technical-insights/chargeable-events-hub/</t>
  </si>
  <si>
    <t>High level results</t>
  </si>
  <si>
    <t>Calculation steps in detail</t>
  </si>
  <si>
    <t>Optional - leave blank if not applicable</t>
  </si>
  <si>
    <t>Higher rate band (£125,140 - basic rate band)</t>
  </si>
  <si>
    <r>
      <t xml:space="preserve">Personal savings allowance </t>
    </r>
    <r>
      <rPr>
        <u/>
        <sz val="11"/>
        <color theme="1"/>
        <rFont val="Calibri"/>
        <family val="2"/>
        <scheme val="minor"/>
      </rPr>
      <t>based on aggregate slice</t>
    </r>
  </si>
  <si>
    <t>Personal savings allowance available for aggregate slice</t>
  </si>
  <si>
    <t>Chargeable event gains - income tax calculator</t>
  </si>
  <si>
    <t>Welcome to the Quilter chargeable event gains – income tax calculator.</t>
  </si>
  <si>
    <t>Every care has been taken to ensure that the information contained in this tool is correct and in accordance with our understanding of the law relating to chargeable events and HM Revenue and Customs practice as at  May 2024. This could change in the future. </t>
  </si>
  <si>
    <t xml:space="preserve">This calculator is based on Quilter’s interpretation of the law and HM Revenue and Customs practice as at  May 2024. We believe this to be correct, but cannot guarantee it. Tax relief and the tax treatment of investment funds may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</si>
</sst>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00"/>
    <numFmt numFmtId="166" formatCode="&quot;£&quot;#,##0.00"/>
    <numFmt numFmtId="167" formatCode="#,##0.000"/>
  </numFmts>
  <fonts count="37" x14ac:knownFonts="1">
    <font>
      <sz val="11"/>
      <color theme="1"/>
      <name val="Calibri"/>
      <family val="2"/>
      <scheme val="minor"/>
    </font>
    <font>
      <b/>
      <sz val="11"/>
      <color theme="1"/>
      <name val="Calibri"/>
      <family val="2"/>
      <scheme val="minor"/>
    </font>
    <font>
      <sz val="11"/>
      <color theme="0"/>
      <name val="Calibri"/>
      <family val="2"/>
      <scheme val="minor"/>
    </font>
    <font>
      <b/>
      <u/>
      <sz val="14"/>
      <color theme="0"/>
      <name val="Calibri"/>
      <family val="2"/>
      <scheme val="minor"/>
    </font>
    <font>
      <sz val="11"/>
      <color rgb="FF006150"/>
      <name val="Calibri"/>
      <family val="2"/>
      <scheme val="minor"/>
    </font>
    <font>
      <b/>
      <sz val="11"/>
      <color rgb="FF006150"/>
      <name val="Calibri"/>
      <family val="2"/>
      <scheme val="minor"/>
    </font>
    <font>
      <b/>
      <sz val="14"/>
      <color rgb="FF006150"/>
      <name val="Calibri"/>
      <family val="2"/>
      <scheme val="minor"/>
    </font>
    <font>
      <sz val="14"/>
      <color rgb="FF006150"/>
      <name val="Calibri"/>
      <family val="2"/>
      <scheme val="minor"/>
    </font>
    <font>
      <b/>
      <u/>
      <sz val="18"/>
      <color rgb="FF006150"/>
      <name val="Calibri"/>
      <family val="2"/>
      <scheme val="minor"/>
    </font>
    <font>
      <sz val="9"/>
      <color theme="1"/>
      <name val="Calibri"/>
      <family val="2"/>
      <scheme val="minor"/>
    </font>
    <font>
      <sz val="9"/>
      <color rgb="FF006150"/>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0"/>
      <color theme="1"/>
      <name val="Calibri"/>
      <family val="2"/>
      <scheme val="minor"/>
    </font>
    <font>
      <b/>
      <sz val="12"/>
      <color rgb="FF006150"/>
      <name val="Calibri"/>
      <family val="2"/>
      <scheme val="minor"/>
    </font>
    <font>
      <sz val="11"/>
      <name val="Calibri"/>
      <family val="2"/>
      <scheme val="minor"/>
    </font>
    <font>
      <b/>
      <sz val="11"/>
      <color theme="0"/>
      <name val="Calibri"/>
      <family val="2"/>
      <scheme val="minor"/>
    </font>
    <font>
      <b/>
      <sz val="10"/>
      <color rgb="FF006150"/>
      <name val="Calibri"/>
      <family val="2"/>
      <scheme val="minor"/>
    </font>
    <font>
      <sz val="10"/>
      <color rgb="FF006150"/>
      <name val="Calibri"/>
      <family val="2"/>
      <scheme val="minor"/>
    </font>
    <font>
      <b/>
      <u/>
      <sz val="12"/>
      <color rgb="FF006150"/>
      <name val="Calibri"/>
      <family val="2"/>
      <scheme val="minor"/>
    </font>
    <font>
      <b/>
      <u/>
      <sz val="12"/>
      <color theme="1"/>
      <name val="Calibri"/>
      <family val="2"/>
      <scheme val="minor"/>
    </font>
    <font>
      <b/>
      <sz val="11"/>
      <name val="Calibri"/>
      <family val="2"/>
      <scheme val="minor"/>
    </font>
    <font>
      <sz val="9"/>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u/>
      <sz val="11"/>
      <color theme="1"/>
      <name val="Calibri"/>
      <family val="2"/>
      <scheme val="minor"/>
    </font>
    <font>
      <b/>
      <u/>
      <sz val="13"/>
      <color rgb="FF0F7B3F"/>
      <name val="Calibri"/>
      <family val="2"/>
      <scheme val="minor"/>
    </font>
    <font>
      <b/>
      <u/>
      <sz val="14"/>
      <color rgb="FF0F7B3F"/>
      <name val="Calibri"/>
      <family val="2"/>
      <scheme val="minor"/>
    </font>
    <font>
      <b/>
      <sz val="11"/>
      <color rgb="FF0F7B3F"/>
      <name val="Calibri"/>
      <family val="2"/>
      <scheme val="minor"/>
    </font>
    <font>
      <sz val="11"/>
      <color rgb="FF0F7B3F"/>
      <name val="Calibri"/>
      <family val="2"/>
      <scheme val="minor"/>
    </font>
    <font>
      <sz val="9"/>
      <color rgb="FF0F7B3F"/>
      <name val="Calibri"/>
      <family val="2"/>
      <scheme val="minor"/>
    </font>
    <font>
      <b/>
      <u/>
      <sz val="18"/>
      <color rgb="FF0F7B3F"/>
      <name val="Calibri"/>
      <family val="2"/>
      <scheme val="minor"/>
    </font>
    <font>
      <b/>
      <u/>
      <sz val="12"/>
      <color rgb="FF0F7B3F"/>
      <name val="Calibri"/>
      <family val="2"/>
      <scheme val="minor"/>
    </font>
    <font>
      <b/>
      <sz val="12"/>
      <color rgb="FF0F7B3F"/>
      <name val="Calibri"/>
      <family val="2"/>
      <scheme val="minor"/>
    </font>
  </fonts>
  <fills count="5">
    <fill>
      <patternFill patternType="none"/>
    </fill>
    <fill>
      <patternFill patternType="gray125"/>
    </fill>
    <fill>
      <patternFill patternType="solid">
        <fgColor rgb="FF006150"/>
        <bgColor indexed="64"/>
      </patternFill>
    </fill>
    <fill>
      <patternFill patternType="solid">
        <fgColor theme="0"/>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ck">
        <color auto="1"/>
      </top>
      <bottom/>
      <diagonal/>
    </border>
    <border>
      <left style="thick">
        <color auto="1"/>
      </left>
      <right/>
      <top/>
      <bottom/>
      <diagonal/>
    </border>
    <border>
      <left/>
      <right style="thick">
        <color rgb="FF6EAB24"/>
      </right>
      <top/>
      <bottom/>
      <diagonal/>
    </border>
    <border>
      <left/>
      <right style="thick">
        <color rgb="FF006150"/>
      </right>
      <top/>
      <bottom/>
      <diagonal/>
    </border>
    <border>
      <left/>
      <right style="thick">
        <color rgb="FF006150"/>
      </right>
      <top/>
      <bottom style="thick">
        <color rgb="FF006150"/>
      </bottom>
      <diagonal/>
    </border>
    <border>
      <left/>
      <right/>
      <top/>
      <bottom style="thick">
        <color rgb="FF006150"/>
      </bottom>
      <diagonal/>
    </border>
    <border>
      <left/>
      <right/>
      <top style="thick">
        <color rgb="FF006150"/>
      </top>
      <bottom/>
      <diagonal/>
    </border>
    <border>
      <left style="thick">
        <color rgb="FF006150"/>
      </left>
      <right/>
      <top/>
      <bottom style="thick">
        <color rgb="FF006150"/>
      </bottom>
      <diagonal/>
    </border>
    <border>
      <left style="thick">
        <color rgb="FF006150"/>
      </left>
      <right/>
      <top/>
      <bottom/>
      <diagonal/>
    </border>
    <border>
      <left style="thick">
        <color rgb="FF006150"/>
      </left>
      <right/>
      <top style="thick">
        <color rgb="FF006150"/>
      </top>
      <bottom/>
      <diagonal/>
    </border>
    <border>
      <left/>
      <right style="thick">
        <color rgb="FF006150"/>
      </right>
      <top style="thick">
        <color rgb="FF00615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rgb="FF0F7B3F"/>
      </left>
      <right/>
      <top style="thick">
        <color rgb="FF0F7B3F"/>
      </top>
      <bottom/>
      <diagonal/>
    </border>
    <border>
      <left/>
      <right/>
      <top style="thick">
        <color rgb="FF0F7B3F"/>
      </top>
      <bottom/>
      <diagonal/>
    </border>
    <border>
      <left/>
      <right style="thick">
        <color rgb="FF0F7B3F"/>
      </right>
      <top style="thick">
        <color rgb="FF0F7B3F"/>
      </top>
      <bottom/>
      <diagonal/>
    </border>
    <border>
      <left style="thick">
        <color rgb="FF0F7B3F"/>
      </left>
      <right/>
      <top/>
      <bottom/>
      <diagonal/>
    </border>
    <border>
      <left/>
      <right style="thick">
        <color rgb="FF0F7B3F"/>
      </right>
      <top/>
      <bottom/>
      <diagonal/>
    </border>
    <border>
      <left style="thick">
        <color rgb="FF0F7B3F"/>
      </left>
      <right/>
      <top/>
      <bottom style="thick">
        <color rgb="FF0F7B3F"/>
      </bottom>
      <diagonal/>
    </border>
    <border>
      <left/>
      <right/>
      <top/>
      <bottom style="thick">
        <color rgb="FF0F7B3F"/>
      </bottom>
      <diagonal/>
    </border>
    <border>
      <left/>
      <right style="thick">
        <color rgb="FF0F7B3F"/>
      </right>
      <top/>
      <bottom style="thick">
        <color rgb="FF0F7B3F"/>
      </bottom>
      <diagonal/>
    </border>
  </borders>
  <cellStyleXfs count="2">
    <xf numFmtId="0" fontId="0" fillId="0" borderId="0"/>
    <xf numFmtId="0" fontId="26" fillId="0" borderId="0" applyNumberFormat="0" applyFill="0" applyBorder="0" applyAlignment="0" applyProtection="0"/>
  </cellStyleXfs>
  <cellXfs count="186">
    <xf numFmtId="0" fontId="0" fillId="0" borderId="0" xfId="0"/>
    <xf numFmtId="164" fontId="4" fillId="0" borderId="1" xfId="0" applyNumberFormat="1" applyFont="1" applyFill="1" applyBorder="1"/>
    <xf numFmtId="0" fontId="0" fillId="2" borderId="0" xfId="0" applyFill="1" applyBorder="1"/>
    <xf numFmtId="0" fontId="0" fillId="3" borderId="0" xfId="0" applyFill="1"/>
    <xf numFmtId="164" fontId="0" fillId="3" borderId="0" xfId="0" applyNumberFormat="1" applyFill="1"/>
    <xf numFmtId="0" fontId="0" fillId="0" borderId="14" xfId="0" applyBorder="1"/>
    <xf numFmtId="0" fontId="0" fillId="3" borderId="15" xfId="0" applyFill="1" applyBorder="1"/>
    <xf numFmtId="0" fontId="0" fillId="3" borderId="0" xfId="0" applyFill="1" applyBorder="1"/>
    <xf numFmtId="0" fontId="0" fillId="0" borderId="0" xfId="0" applyBorder="1"/>
    <xf numFmtId="0" fontId="3" fillId="3" borderId="0" xfId="0" applyFont="1" applyFill="1" applyBorder="1" applyAlignment="1"/>
    <xf numFmtId="0" fontId="2" fillId="3" borderId="0" xfId="0" applyFont="1" applyFill="1" applyBorder="1"/>
    <xf numFmtId="166" fontId="2" fillId="3" borderId="0" xfId="0" applyNumberFormat="1" applyFont="1" applyFill="1" applyBorder="1"/>
    <xf numFmtId="0" fontId="0" fillId="3" borderId="16" xfId="0" applyFill="1" applyBorder="1"/>
    <xf numFmtId="0" fontId="0" fillId="3" borderId="17" xfId="0" applyFill="1" applyBorder="1"/>
    <xf numFmtId="0" fontId="0" fillId="3" borderId="19" xfId="0" applyFill="1" applyBorder="1"/>
    <xf numFmtId="0" fontId="0" fillId="3" borderId="18" xfId="0" applyFill="1" applyBorder="1"/>
    <xf numFmtId="0" fontId="0" fillId="3" borderId="20" xfId="0" applyFill="1" applyBorder="1"/>
    <xf numFmtId="0" fontId="0" fillId="3" borderId="22" xfId="0" applyFill="1" applyBorder="1"/>
    <xf numFmtId="0" fontId="0" fillId="3" borderId="21" xfId="0" applyFill="1" applyBorder="1"/>
    <xf numFmtId="0" fontId="0" fillId="3" borderId="23" xfId="0" applyFill="1" applyBorder="1"/>
    <xf numFmtId="0" fontId="0" fillId="3" borderId="24" xfId="0" applyFill="1" applyBorder="1"/>
    <xf numFmtId="166" fontId="4" fillId="3" borderId="1" xfId="0" applyNumberFormat="1" applyFont="1" applyFill="1" applyBorder="1" applyProtection="1"/>
    <xf numFmtId="0" fontId="5" fillId="0" borderId="3" xfId="0" applyFont="1" applyFill="1" applyBorder="1"/>
    <xf numFmtId="0" fontId="4" fillId="0" borderId="5" xfId="0" applyFont="1" applyFill="1" applyBorder="1"/>
    <xf numFmtId="0" fontId="4" fillId="0" borderId="6" xfId="0" applyFont="1" applyFill="1" applyBorder="1"/>
    <xf numFmtId="0" fontId="4" fillId="0" borderId="7" xfId="0" applyFont="1" applyFill="1" applyBorder="1"/>
    <xf numFmtId="164" fontId="4" fillId="0" borderId="7" xfId="0" applyNumberFormat="1" applyFont="1" applyFill="1" applyBorder="1" applyProtection="1"/>
    <xf numFmtId="167" fontId="4" fillId="0" borderId="7" xfId="0" applyNumberFormat="1" applyFont="1" applyFill="1" applyBorder="1" applyProtection="1"/>
    <xf numFmtId="164" fontId="4" fillId="0" borderId="7" xfId="0" applyNumberFormat="1" applyFont="1" applyFill="1" applyBorder="1"/>
    <xf numFmtId="0" fontId="4" fillId="0" borderId="8" xfId="0" applyFont="1" applyFill="1" applyBorder="1"/>
    <xf numFmtId="0" fontId="4" fillId="0" borderId="10" xfId="0" applyNumberFormat="1" applyFont="1" applyFill="1" applyBorder="1" applyAlignment="1">
      <alignment horizontal="right"/>
    </xf>
    <xf numFmtId="0" fontId="4" fillId="0" borderId="4" xfId="0" applyFont="1" applyFill="1" applyBorder="1"/>
    <xf numFmtId="0" fontId="5" fillId="0" borderId="4" xfId="0" applyFont="1" applyFill="1" applyBorder="1"/>
    <xf numFmtId="0" fontId="5" fillId="0" borderId="5" xfId="0" applyFont="1" applyFill="1" applyBorder="1"/>
    <xf numFmtId="0" fontId="5" fillId="0" borderId="6" xfId="0" applyFont="1" applyFill="1" applyBorder="1"/>
    <xf numFmtId="0" fontId="4" fillId="0" borderId="1" xfId="0" applyFont="1" applyFill="1" applyBorder="1"/>
    <xf numFmtId="9" fontId="4" fillId="0" borderId="1" xfId="0" applyNumberFormat="1" applyFont="1" applyFill="1" applyBorder="1"/>
    <xf numFmtId="0" fontId="4" fillId="0" borderId="11" xfId="0" applyFont="1" applyFill="1" applyBorder="1"/>
    <xf numFmtId="164" fontId="4" fillId="0" borderId="12" xfId="0" applyNumberFormat="1" applyFont="1" applyFill="1" applyBorder="1"/>
    <xf numFmtId="9" fontId="4" fillId="0" borderId="12" xfId="0" applyNumberFormat="1" applyFont="1" applyFill="1" applyBorder="1"/>
    <xf numFmtId="164" fontId="4" fillId="0" borderId="13" xfId="0" applyNumberFormat="1" applyFont="1" applyFill="1" applyBorder="1"/>
    <xf numFmtId="164" fontId="5" fillId="0" borderId="9" xfId="0" applyNumberFormat="1" applyFont="1" applyFill="1" applyBorder="1"/>
    <xf numFmtId="9" fontId="5" fillId="0" borderId="9" xfId="0" applyNumberFormat="1" applyFont="1" applyFill="1" applyBorder="1"/>
    <xf numFmtId="164" fontId="4" fillId="0" borderId="4" xfId="0" applyNumberFormat="1" applyFont="1" applyFill="1" applyBorder="1"/>
    <xf numFmtId="164" fontId="4" fillId="0" borderId="5" xfId="0" applyNumberFormat="1" applyFont="1" applyFill="1" applyBorder="1"/>
    <xf numFmtId="0" fontId="3" fillId="3" borderId="20" xfId="0" applyFont="1" applyFill="1" applyBorder="1" applyAlignment="1">
      <alignment vertical="center"/>
    </xf>
    <xf numFmtId="0" fontId="8" fillId="3" borderId="20" xfId="0" applyFont="1" applyFill="1" applyBorder="1" applyAlignment="1">
      <alignment vertical="center"/>
    </xf>
    <xf numFmtId="0" fontId="0" fillId="0" borderId="19" xfId="0" applyBorder="1"/>
    <xf numFmtId="0" fontId="5" fillId="3" borderId="0" xfId="0" applyFont="1" applyFill="1"/>
    <xf numFmtId="0" fontId="9" fillId="3" borderId="0" xfId="0" applyFont="1" applyFill="1"/>
    <xf numFmtId="0" fontId="10" fillId="3" borderId="0" xfId="0" applyFont="1" applyFill="1" applyAlignment="1">
      <alignment horizontal="left" vertical="top"/>
    </xf>
    <xf numFmtId="0" fontId="11" fillId="0" borderId="0" xfId="0" applyFont="1" applyBorder="1" applyAlignment="1">
      <alignment vertical="center" wrapText="1"/>
    </xf>
    <xf numFmtId="0" fontId="5" fillId="0" borderId="28" xfId="0" applyFont="1" applyFill="1" applyBorder="1"/>
    <xf numFmtId="0" fontId="0" fillId="0" borderId="28" xfId="0" applyFill="1" applyBorder="1"/>
    <xf numFmtId="164" fontId="5" fillId="0" borderId="28" xfId="0" applyNumberFormat="1" applyFont="1" applyFill="1" applyBorder="1"/>
    <xf numFmtId="0" fontId="0" fillId="0" borderId="0" xfId="0" applyFill="1"/>
    <xf numFmtId="0" fontId="1" fillId="0" borderId="0" xfId="0" applyFont="1" applyFill="1"/>
    <xf numFmtId="166" fontId="0" fillId="0" borderId="0" xfId="0" applyNumberFormat="1" applyFill="1"/>
    <xf numFmtId="164" fontId="0" fillId="0" borderId="0" xfId="0" applyNumberFormat="1" applyFill="1"/>
    <xf numFmtId="0" fontId="2" fillId="0" borderId="6" xfId="0" applyFont="1" applyFill="1" applyBorder="1"/>
    <xf numFmtId="165" fontId="2" fillId="0" borderId="7" xfId="0" applyNumberFormat="1" applyFont="1" applyFill="1" applyBorder="1" applyProtection="1"/>
    <xf numFmtId="0" fontId="16" fillId="0" borderId="0" xfId="0" applyFont="1" applyFill="1" applyBorder="1"/>
    <xf numFmtId="164" fontId="16" fillId="0" borderId="0" xfId="0" applyNumberFormat="1" applyFont="1" applyFill="1" applyBorder="1"/>
    <xf numFmtId="9" fontId="16" fillId="0" borderId="0" xfId="0" applyNumberFormat="1" applyFont="1" applyFill="1" applyBorder="1"/>
    <xf numFmtId="0" fontId="4" fillId="0" borderId="12" xfId="0" applyFont="1" applyFill="1" applyBorder="1"/>
    <xf numFmtId="0" fontId="4" fillId="0" borderId="26" xfId="0" applyFont="1" applyFill="1" applyBorder="1"/>
    <xf numFmtId="0" fontId="17" fillId="0" borderId="28" xfId="0" applyFont="1" applyFill="1" applyBorder="1"/>
    <xf numFmtId="164" fontId="17" fillId="0" borderId="28" xfId="0" applyNumberFormat="1" applyFont="1" applyFill="1" applyBorder="1"/>
    <xf numFmtId="9" fontId="17" fillId="0" borderId="28" xfId="0" applyNumberFormat="1" applyFont="1" applyFill="1" applyBorder="1"/>
    <xf numFmtId="0" fontId="4" fillId="0" borderId="25" xfId="0" applyFont="1" applyFill="1" applyBorder="1"/>
    <xf numFmtId="164" fontId="4" fillId="0" borderId="26" xfId="0" applyNumberFormat="1" applyFont="1" applyFill="1" applyBorder="1"/>
    <xf numFmtId="9" fontId="4" fillId="0" borderId="26" xfId="0" applyNumberFormat="1" applyFont="1" applyFill="1" applyBorder="1"/>
    <xf numFmtId="164" fontId="4" fillId="0" borderId="27" xfId="0" applyNumberFormat="1" applyFont="1" applyFill="1" applyBorder="1"/>
    <xf numFmtId="0" fontId="6" fillId="0" borderId="0" xfId="0" applyFont="1" applyFill="1" applyBorder="1"/>
    <xf numFmtId="0" fontId="7" fillId="0" borderId="0" xfId="0" applyFont="1" applyFill="1" applyBorder="1"/>
    <xf numFmtId="0" fontId="6" fillId="0" borderId="31" xfId="0" applyFont="1" applyFill="1" applyBorder="1"/>
    <xf numFmtId="0" fontId="6" fillId="0" borderId="30" xfId="0" applyFont="1" applyFill="1" applyBorder="1"/>
    <xf numFmtId="0" fontId="7" fillId="0" borderId="32" xfId="0" applyFont="1" applyFill="1" applyBorder="1"/>
    <xf numFmtId="164" fontId="15" fillId="0" borderId="29" xfId="0" applyNumberFormat="1" applyFont="1" applyFill="1" applyBorder="1"/>
    <xf numFmtId="164" fontId="6" fillId="0" borderId="29" xfId="0" applyNumberFormat="1" applyFont="1" applyFill="1" applyBorder="1"/>
    <xf numFmtId="0" fontId="18" fillId="0" borderId="30" xfId="0" applyFont="1" applyFill="1" applyBorder="1"/>
    <xf numFmtId="0" fontId="8" fillId="0" borderId="0" xfId="0" applyFont="1" applyFill="1" applyBorder="1" applyAlignment="1">
      <alignment vertical="center"/>
    </xf>
    <xf numFmtId="0" fontId="1" fillId="0" borderId="0" xfId="0" applyFont="1"/>
    <xf numFmtId="164" fontId="0" fillId="0" borderId="0" xfId="0" applyNumberFormat="1"/>
    <xf numFmtId="0" fontId="8" fillId="3" borderId="0" xfId="0" applyFont="1" applyFill="1" applyBorder="1" applyAlignment="1">
      <alignment vertical="center"/>
    </xf>
    <xf numFmtId="0" fontId="20" fillId="0" borderId="0" xfId="0" applyFont="1"/>
    <xf numFmtId="164" fontId="1" fillId="0" borderId="0" xfId="0" applyNumberFormat="1" applyFont="1"/>
    <xf numFmtId="164" fontId="0" fillId="4" borderId="2" xfId="0" applyNumberFormat="1" applyFill="1" applyBorder="1"/>
    <xf numFmtId="164" fontId="1" fillId="4" borderId="2" xfId="0" applyNumberFormat="1" applyFont="1" applyFill="1" applyBorder="1"/>
    <xf numFmtId="0" fontId="0" fillId="0" borderId="37" xfId="0" applyBorder="1"/>
    <xf numFmtId="0" fontId="24" fillId="4" borderId="33" xfId="0" applyFont="1" applyFill="1" applyBorder="1"/>
    <xf numFmtId="0" fontId="0" fillId="4" borderId="34" xfId="0" applyFill="1" applyBorder="1"/>
    <xf numFmtId="164" fontId="0" fillId="4" borderId="35" xfId="0" applyNumberFormat="1" applyFill="1" applyBorder="1"/>
    <xf numFmtId="0" fontId="25" fillId="4" borderId="36" xfId="0" applyFont="1" applyFill="1" applyBorder="1"/>
    <xf numFmtId="0" fontId="0" fillId="4" borderId="37" xfId="0" applyFill="1" applyBorder="1"/>
    <xf numFmtId="164" fontId="1" fillId="4" borderId="38" xfId="0" applyNumberFormat="1" applyFont="1" applyFill="1" applyBorder="1"/>
    <xf numFmtId="164" fontId="0" fillId="0" borderId="0" xfId="0" applyNumberFormat="1" applyFill="1" applyBorder="1"/>
    <xf numFmtId="0" fontId="0" fillId="0" borderId="0" xfId="0" applyFill="1" applyBorder="1"/>
    <xf numFmtId="0" fontId="5" fillId="3" borderId="0" xfId="0" applyFont="1" applyFill="1" applyBorder="1"/>
    <xf numFmtId="0" fontId="11" fillId="0" borderId="0" xfId="0" applyFont="1" applyBorder="1" applyAlignment="1">
      <alignment horizontal="left" vertical="center" wrapText="1"/>
    </xf>
    <xf numFmtId="0" fontId="14" fillId="0" borderId="0" xfId="0" applyFont="1" applyBorder="1" applyAlignment="1">
      <alignment horizontal="left" vertical="center" wrapText="1"/>
    </xf>
    <xf numFmtId="0" fontId="23" fillId="3" borderId="0" xfId="0" applyFont="1" applyFill="1" applyBorder="1" applyAlignment="1">
      <alignment horizontal="left" vertical="top" wrapText="1"/>
    </xf>
    <xf numFmtId="0" fontId="29" fillId="3" borderId="0" xfId="0" applyFont="1" applyFill="1" applyBorder="1" applyAlignment="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31" fillId="3" borderId="0" xfId="0" applyFont="1" applyFill="1" applyBorder="1" applyAlignment="1">
      <alignment horizontal="left"/>
    </xf>
    <xf numFmtId="0" fontId="32" fillId="3" borderId="0" xfId="0" applyFont="1" applyFill="1" applyBorder="1"/>
    <xf numFmtId="164" fontId="32" fillId="4" borderId="1" xfId="0" applyNumberFormat="1" applyFont="1" applyFill="1" applyBorder="1" applyProtection="1">
      <protection locked="0"/>
    </xf>
    <xf numFmtId="164" fontId="32" fillId="3" borderId="1" xfId="0" applyNumberFormat="1" applyFont="1" applyFill="1" applyBorder="1" applyProtection="1"/>
    <xf numFmtId="0" fontId="31" fillId="3" borderId="0" xfId="0" applyFont="1" applyFill="1" applyBorder="1"/>
    <xf numFmtId="0" fontId="32" fillId="4" borderId="1" xfId="0" applyFont="1" applyFill="1" applyBorder="1" applyProtection="1">
      <protection locked="0"/>
    </xf>
    <xf numFmtId="0" fontId="32" fillId="3" borderId="1" xfId="0" applyFont="1" applyFill="1" applyBorder="1" applyProtection="1"/>
    <xf numFmtId="165" fontId="32" fillId="3" borderId="0" xfId="0" applyNumberFormat="1" applyFont="1" applyFill="1" applyBorder="1" applyAlignment="1"/>
    <xf numFmtId="164" fontId="32" fillId="3" borderId="2" xfId="0" applyNumberFormat="1" applyFont="1" applyFill="1" applyBorder="1"/>
    <xf numFmtId="165" fontId="32" fillId="3" borderId="2" xfId="0" applyNumberFormat="1" applyFont="1" applyFill="1" applyBorder="1"/>
    <xf numFmtId="0" fontId="32" fillId="3" borderId="2" xfId="0" applyFont="1" applyFill="1" applyBorder="1"/>
    <xf numFmtId="164" fontId="32" fillId="3" borderId="0" xfId="0" applyNumberFormat="1" applyFont="1" applyFill="1" applyBorder="1"/>
    <xf numFmtId="165" fontId="32" fillId="3" borderId="0" xfId="0" applyNumberFormat="1" applyFont="1" applyFill="1" applyBorder="1" applyAlignment="1">
      <alignment wrapText="1"/>
    </xf>
    <xf numFmtId="166" fontId="32" fillId="4" borderId="1" xfId="0" applyNumberFormat="1" applyFont="1" applyFill="1" applyBorder="1" applyProtection="1">
      <protection locked="0"/>
    </xf>
    <xf numFmtId="0" fontId="0" fillId="3" borderId="39" xfId="0" applyFill="1" applyBorder="1"/>
    <xf numFmtId="0" fontId="0" fillId="3" borderId="40" xfId="0" applyFill="1" applyBorder="1"/>
    <xf numFmtId="0" fontId="0" fillId="3" borderId="41" xfId="0" applyFill="1" applyBorder="1"/>
    <xf numFmtId="0" fontId="0" fillId="3" borderId="42" xfId="0" applyFill="1" applyBorder="1"/>
    <xf numFmtId="0" fontId="0" fillId="3" borderId="43" xfId="0" applyFill="1" applyBorder="1"/>
    <xf numFmtId="0" fontId="2" fillId="3" borderId="43" xfId="0" applyFont="1" applyFill="1" applyBorder="1"/>
    <xf numFmtId="166" fontId="2" fillId="3" borderId="43" xfId="0" applyNumberFormat="1" applyFont="1" applyFill="1" applyBorder="1"/>
    <xf numFmtId="0" fontId="0" fillId="3" borderId="44" xfId="0" applyFill="1" applyBorder="1"/>
    <xf numFmtId="0" fontId="0" fillId="3" borderId="45" xfId="0" applyFill="1" applyBorder="1"/>
    <xf numFmtId="0" fontId="0" fillId="3" borderId="46" xfId="0" applyFill="1" applyBorder="1"/>
    <xf numFmtId="0" fontId="16" fillId="3" borderId="0" xfId="0" applyFont="1" applyFill="1" applyBorder="1"/>
    <xf numFmtId="0" fontId="34" fillId="3" borderId="0" xfId="0" applyFont="1" applyFill="1" applyBorder="1" applyAlignment="1">
      <alignment vertical="center"/>
    </xf>
    <xf numFmtId="0" fontId="30" fillId="0" borderId="37" xfId="0" applyFont="1" applyBorder="1" applyAlignment="1">
      <alignment vertical="top"/>
    </xf>
    <xf numFmtId="0" fontId="35" fillId="0" borderId="0" xfId="0" applyFont="1" applyBorder="1"/>
    <xf numFmtId="0" fontId="36" fillId="0" borderId="0" xfId="0" applyFont="1" applyBorder="1"/>
    <xf numFmtId="164" fontId="0" fillId="0" borderId="0" xfId="0" applyNumberFormat="1" applyBorder="1"/>
    <xf numFmtId="0" fontId="1" fillId="0" borderId="0" xfId="0" applyFont="1" applyBorder="1" applyAlignment="1">
      <alignment wrapText="1"/>
    </xf>
    <xf numFmtId="0" fontId="21" fillId="0" borderId="0" xfId="0" applyFont="1" applyBorder="1" applyAlignment="1">
      <alignment horizontal="left" vertical="center" wrapText="1"/>
    </xf>
    <xf numFmtId="0" fontId="0" fillId="0" borderId="0" xfId="0" applyBorder="1" applyAlignment="1">
      <alignment horizontal="left" wrapText="1"/>
    </xf>
    <xf numFmtId="0" fontId="5" fillId="4" borderId="0" xfId="0" applyFont="1" applyFill="1" applyBorder="1" applyAlignment="1">
      <alignment horizontal="left"/>
    </xf>
    <xf numFmtId="0" fontId="5" fillId="4" borderId="0" xfId="0" applyFont="1" applyFill="1" applyBorder="1" applyAlignment="1">
      <alignment horizontal="right"/>
    </xf>
    <xf numFmtId="0" fontId="0" fillId="4" borderId="0" xfId="0" applyFill="1" applyBorder="1"/>
    <xf numFmtId="164" fontId="0" fillId="4" borderId="0" xfId="0" applyNumberFormat="1" applyFill="1" applyBorder="1"/>
    <xf numFmtId="164" fontId="1" fillId="4" borderId="0" xfId="0" applyNumberFormat="1" applyFont="1" applyFill="1" applyBorder="1"/>
    <xf numFmtId="0" fontId="21" fillId="0" borderId="0" xfId="0" applyFont="1" applyFill="1" applyBorder="1" applyAlignment="1">
      <alignment vertical="center"/>
    </xf>
    <xf numFmtId="0" fontId="1" fillId="4" borderId="0" xfId="0" applyFont="1" applyFill="1" applyBorder="1"/>
    <xf numFmtId="164" fontId="0" fillId="4" borderId="0" xfId="0" applyNumberFormat="1" applyFill="1" applyBorder="1" applyAlignment="1">
      <alignment horizontal="right"/>
    </xf>
    <xf numFmtId="0" fontId="0" fillId="4" borderId="0" xfId="0" applyFill="1" applyBorder="1" applyAlignment="1">
      <alignment horizontal="right"/>
    </xf>
    <xf numFmtId="0" fontId="1" fillId="0" borderId="0" xfId="0" applyFont="1" applyFill="1" applyBorder="1"/>
    <xf numFmtId="164" fontId="1" fillId="0" borderId="0" xfId="0" applyNumberFormat="1" applyFont="1" applyFill="1" applyBorder="1"/>
    <xf numFmtId="0" fontId="22" fillId="3" borderId="0" xfId="0" applyFont="1" applyFill="1" applyBorder="1"/>
    <xf numFmtId="0" fontId="16" fillId="0" borderId="0" xfId="0" applyFont="1" applyBorder="1"/>
    <xf numFmtId="0" fontId="30" fillId="0" borderId="0" xfId="0" applyFont="1" applyBorder="1" applyAlignment="1">
      <alignment wrapText="1"/>
    </xf>
    <xf numFmtId="0" fontId="35" fillId="4" borderId="0" xfId="0" applyFont="1" applyFill="1" applyBorder="1"/>
    <xf numFmtId="0" fontId="36" fillId="4" borderId="0" xfId="0" applyFont="1" applyFill="1" applyBorder="1"/>
    <xf numFmtId="0" fontId="31" fillId="4" borderId="0" xfId="0" applyFont="1" applyFill="1" applyBorder="1" applyAlignment="1">
      <alignment horizontal="left"/>
    </xf>
    <xf numFmtId="0" fontId="31" fillId="4" borderId="0" xfId="0" applyFont="1" applyFill="1" applyBorder="1" applyAlignment="1">
      <alignment horizontal="right"/>
    </xf>
    <xf numFmtId="166" fontId="0" fillId="3" borderId="0" xfId="0" applyNumberFormat="1" applyFill="1"/>
    <xf numFmtId="0" fontId="11" fillId="0" borderId="0" xfId="0" applyFont="1" applyBorder="1" applyAlignment="1">
      <alignment horizontal="left" vertical="center" wrapText="1"/>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 fillId="0" borderId="0" xfId="0" applyFont="1" applyBorder="1" applyAlignment="1">
      <alignment horizontal="left" vertical="center"/>
    </xf>
    <xf numFmtId="0" fontId="14" fillId="0" borderId="0" xfId="0" applyFont="1" applyBorder="1" applyAlignment="1">
      <alignment horizontal="left" vertical="center" wrapText="1"/>
    </xf>
    <xf numFmtId="0" fontId="11" fillId="0" borderId="0" xfId="0" applyFont="1" applyBorder="1" applyAlignment="1">
      <alignment horizontal="left" vertical="center"/>
    </xf>
    <xf numFmtId="0" fontId="12" fillId="0" borderId="0" xfId="0" applyFont="1" applyBorder="1" applyAlignment="1">
      <alignment horizontal="left" vertical="center" wrapText="1"/>
    </xf>
    <xf numFmtId="0" fontId="30" fillId="3" borderId="0" xfId="0" applyFont="1" applyFill="1" applyBorder="1" applyAlignment="1">
      <alignment horizontal="center"/>
    </xf>
    <xf numFmtId="0" fontId="33" fillId="3" borderId="0" xfId="0" applyFont="1" applyFill="1" applyBorder="1" applyAlignment="1">
      <alignment horizontal="center"/>
    </xf>
    <xf numFmtId="0" fontId="10" fillId="3" borderId="19" xfId="0" applyFont="1" applyFill="1" applyBorder="1" applyAlignment="1">
      <alignment horizontal="left" vertical="top" wrapText="1"/>
    </xf>
    <xf numFmtId="0" fontId="10" fillId="3" borderId="0" xfId="0" applyFont="1" applyFill="1" applyAlignment="1">
      <alignment horizontal="left" vertical="center" wrapText="1"/>
    </xf>
    <xf numFmtId="0" fontId="10" fillId="3" borderId="0" xfId="0" applyFont="1" applyFill="1" applyAlignment="1">
      <alignment horizontal="left" vertical="top" wrapText="1"/>
    </xf>
    <xf numFmtId="164" fontId="0" fillId="0" borderId="0" xfId="0" applyNumberFormat="1" applyBorder="1" applyAlignment="1">
      <alignment horizontal="right"/>
    </xf>
    <xf numFmtId="165" fontId="0" fillId="0" borderId="0" xfId="0" applyNumberFormat="1" applyBorder="1" applyAlignment="1">
      <alignment horizontal="right"/>
    </xf>
    <xf numFmtId="0" fontId="1" fillId="0" borderId="0" xfId="0" applyFont="1" applyBorder="1" applyAlignment="1">
      <alignment horizontal="left" vertical="top" wrapText="1"/>
    </xf>
    <xf numFmtId="0" fontId="27" fillId="0" borderId="0" xfId="0" applyFont="1" applyBorder="1" applyAlignment="1">
      <alignment horizontal="left" vertical="center" wrapText="1"/>
    </xf>
    <xf numFmtId="0" fontId="26" fillId="0" borderId="0" xfId="1" applyBorder="1" applyAlignment="1" applyProtection="1">
      <alignment horizontal="left" vertical="center" wrapText="1"/>
      <protection locked="0"/>
    </xf>
    <xf numFmtId="0" fontId="23" fillId="3" borderId="0" xfId="0" applyFont="1" applyFill="1" applyBorder="1" applyAlignment="1">
      <alignment horizontal="left" vertical="center" wrapText="1"/>
    </xf>
    <xf numFmtId="0" fontId="23" fillId="3" borderId="0" xfId="0" applyFont="1" applyFill="1" applyBorder="1" applyAlignment="1">
      <alignment horizontal="left" vertical="top" wrapText="1"/>
    </xf>
    <xf numFmtId="0" fontId="10" fillId="3" borderId="45" xfId="0" applyFont="1" applyFill="1" applyBorder="1" applyAlignment="1">
      <alignment horizontal="left" vertical="top" wrapText="1"/>
    </xf>
    <xf numFmtId="0" fontId="23" fillId="3" borderId="0"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0F7B3F"/>
      <color rgb="FF006150"/>
      <color rgb="FF6EA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ta entry'!D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lts!A1"/></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ta entry'!D6"/></Relationships>
</file>

<file path=xl/drawings/drawing1.xml><?xml version="1.0" encoding="utf-8"?>
<xdr:wsDr xmlns:xdr="http://schemas.openxmlformats.org/drawingml/2006/spreadsheetDrawing" xmlns:a="http://schemas.openxmlformats.org/drawingml/2006/main">
  <xdr:twoCellAnchor>
    <xdr:from>
      <xdr:col>9</xdr:col>
      <xdr:colOff>675968</xdr:colOff>
      <xdr:row>32</xdr:row>
      <xdr:rowOff>224591</xdr:rowOff>
    </xdr:from>
    <xdr:to>
      <xdr:col>11</xdr:col>
      <xdr:colOff>393611</xdr:colOff>
      <xdr:row>36</xdr:row>
      <xdr:rowOff>10242</xdr:rowOff>
    </xdr:to>
    <xdr:sp macro="[0]!Accept" textlink="">
      <xdr:nvSpPr>
        <xdr:cNvPr id="3" name="Oval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876049" y="6513139"/>
          <a:ext cx="1233449" cy="871297"/>
        </a:xfrm>
        <a:prstGeom prst="ellipse">
          <a:avLst/>
        </a:prstGeom>
        <a:solidFill>
          <a:schemeClr val="bg1"/>
        </a:solidFill>
        <a:ln>
          <a:solidFill>
            <a:srgbClr val="0F7B3F"/>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rgbClr val="006150"/>
              </a:solidFill>
            </a:rPr>
            <a:t>I</a:t>
          </a:r>
          <a:r>
            <a:rPr lang="en-GB" sz="800" b="1" baseline="0">
              <a:solidFill>
                <a:srgbClr val="006150"/>
              </a:solidFill>
            </a:rPr>
            <a:t> have read and understood </a:t>
          </a:r>
          <a:endParaRPr lang="en-GB" sz="800" b="1">
            <a:solidFill>
              <a:srgbClr val="006150"/>
            </a:solidFill>
          </a:endParaRPr>
        </a:p>
      </xdr:txBody>
    </xdr:sp>
    <xdr:clientData/>
  </xdr:twoCellAnchor>
  <xdr:twoCellAnchor editAs="oneCell">
    <xdr:from>
      <xdr:col>1</xdr:col>
      <xdr:colOff>340897</xdr:colOff>
      <xdr:row>0</xdr:row>
      <xdr:rowOff>200524</xdr:rowOff>
    </xdr:from>
    <xdr:to>
      <xdr:col>4</xdr:col>
      <xdr:colOff>160421</xdr:colOff>
      <xdr:row>4</xdr:row>
      <xdr:rowOff>160419</xdr:rowOff>
    </xdr:to>
    <xdr:pic>
      <xdr:nvPicPr>
        <xdr:cNvPr id="5" name="Picture 4">
          <a:extLst>
            <a:ext uri="{FF2B5EF4-FFF2-40B4-BE49-F238E27FC236}">
              <a16:creationId xmlns:a16="http://schemas.microsoft.com/office/drawing/2014/main" id="{6E5A2401-ECC8-4957-93D9-18C61C321D8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1555" y="200524"/>
          <a:ext cx="1915024" cy="772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367563</xdr:colOff>
      <xdr:row>28</xdr:row>
      <xdr:rowOff>50256</xdr:rowOff>
    </xdr:from>
    <xdr:to>
      <xdr:col>4</xdr:col>
      <xdr:colOff>1290771</xdr:colOff>
      <xdr:row>32</xdr:row>
      <xdr:rowOff>17804</xdr:rowOff>
    </xdr:to>
    <xdr:sp macro="[0]!See_results" textlink="">
      <xdr:nvSpPr>
        <xdr:cNvPr id="3" name="Oval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836301" y="5507102"/>
          <a:ext cx="923208" cy="715305"/>
        </a:xfrm>
        <a:prstGeom prst="ellipse">
          <a:avLst/>
        </a:prstGeom>
        <a:solidFill>
          <a:schemeClr val="bg1"/>
        </a:solidFill>
        <a:ln>
          <a:solidFill>
            <a:srgbClr val="0F7B3F"/>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rgbClr val="006150"/>
              </a:solidFill>
            </a:rPr>
            <a:t>Calculate</a:t>
          </a:r>
          <a:r>
            <a:rPr lang="en-GB" sz="800" b="1" baseline="0">
              <a:solidFill>
                <a:srgbClr val="006150"/>
              </a:solidFill>
            </a:rPr>
            <a:t> </a:t>
          </a:r>
          <a:endParaRPr lang="en-GB" sz="800" b="1">
            <a:solidFill>
              <a:srgbClr val="006150"/>
            </a:solidFill>
          </a:endParaRPr>
        </a:p>
      </xdr:txBody>
    </xdr:sp>
    <xdr:clientData/>
  </xdr:twoCellAnchor>
  <xdr:twoCellAnchor>
    <xdr:from>
      <xdr:col>6</xdr:col>
      <xdr:colOff>17805</xdr:colOff>
      <xdr:row>13</xdr:row>
      <xdr:rowOff>124624</xdr:rowOff>
    </xdr:from>
    <xdr:to>
      <xdr:col>6</xdr:col>
      <xdr:colOff>204744</xdr:colOff>
      <xdr:row>14</xdr:row>
      <xdr:rowOff>8900</xdr:rowOff>
    </xdr:to>
    <xdr:cxnSp macro="">
      <xdr:nvCxnSpPr>
        <xdr:cNvPr id="6" name="Connector: Elbow 5">
          <a:extLst>
            <a:ext uri="{FF2B5EF4-FFF2-40B4-BE49-F238E27FC236}">
              <a16:creationId xmlns:a16="http://schemas.microsoft.com/office/drawing/2014/main" id="{6D4BD014-C410-4CB4-98F2-A27949D3A4E5}"/>
            </a:ext>
          </a:extLst>
        </xdr:cNvPr>
        <xdr:cNvCxnSpPr/>
      </xdr:nvCxnSpPr>
      <xdr:spPr>
        <a:xfrm rot="10800000" flipV="1">
          <a:off x="7255025" y="2786283"/>
          <a:ext cx="186939" cy="71215"/>
        </a:xfrm>
        <a:prstGeom prst="bentConnector3">
          <a:avLst>
            <a:gd name="adj1" fmla="val 10238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1041519</xdr:colOff>
      <xdr:row>13</xdr:row>
      <xdr:rowOff>115724</xdr:rowOff>
    </xdr:from>
    <xdr:to>
      <xdr:col>10</xdr:col>
      <xdr:colOff>17804</xdr:colOff>
      <xdr:row>14</xdr:row>
      <xdr:rowOff>8902</xdr:rowOff>
    </xdr:to>
    <xdr:cxnSp macro="">
      <xdr:nvCxnSpPr>
        <xdr:cNvPr id="12" name="Connector: Elbow 11">
          <a:extLst>
            <a:ext uri="{FF2B5EF4-FFF2-40B4-BE49-F238E27FC236}">
              <a16:creationId xmlns:a16="http://schemas.microsoft.com/office/drawing/2014/main" id="{ED1577DB-258B-4356-8F92-EC10EF20A06F}"/>
            </a:ext>
          </a:extLst>
        </xdr:cNvPr>
        <xdr:cNvCxnSpPr/>
      </xdr:nvCxnSpPr>
      <xdr:spPr>
        <a:xfrm>
          <a:off x="9400374" y="2777383"/>
          <a:ext cx="186939" cy="80117"/>
        </a:xfrm>
        <a:prstGeom prst="bentConnector3">
          <a:avLst>
            <a:gd name="adj1" fmla="val 10238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329370</xdr:colOff>
      <xdr:row>1</xdr:row>
      <xdr:rowOff>17805</xdr:rowOff>
    </xdr:from>
    <xdr:to>
      <xdr:col>2</xdr:col>
      <xdr:colOff>1621263</xdr:colOff>
      <xdr:row>3</xdr:row>
      <xdr:rowOff>175603</xdr:rowOff>
    </xdr:to>
    <xdr:pic>
      <xdr:nvPicPr>
        <xdr:cNvPr id="7" name="Picture 6">
          <a:extLst>
            <a:ext uri="{FF2B5EF4-FFF2-40B4-BE49-F238E27FC236}">
              <a16:creationId xmlns:a16="http://schemas.microsoft.com/office/drawing/2014/main" id="{2B26DC69-AF0A-4220-9460-7ECE3E48502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8622" y="195842"/>
          <a:ext cx="1915024" cy="772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745472</xdr:colOff>
      <xdr:row>19</xdr:row>
      <xdr:rowOff>96019</xdr:rowOff>
    </xdr:from>
    <xdr:to>
      <xdr:col>3</xdr:col>
      <xdr:colOff>139336</xdr:colOff>
      <xdr:row>23</xdr:row>
      <xdr:rowOff>430161</xdr:rowOff>
    </xdr:to>
    <xdr:sp macro="[0]!Back_to_entry" textlink="">
      <xdr:nvSpPr>
        <xdr:cNvPr id="2" name="Oval 1">
          <a:extLst>
            <a:ext uri="{FF2B5EF4-FFF2-40B4-BE49-F238E27FC236}">
              <a16:creationId xmlns:a16="http://schemas.microsoft.com/office/drawing/2014/main" id="{00000000-0008-0000-0200-000002000000}"/>
            </a:ext>
          </a:extLst>
        </xdr:cNvPr>
        <xdr:cNvSpPr/>
      </xdr:nvSpPr>
      <xdr:spPr>
        <a:xfrm>
          <a:off x="1493133" y="4612713"/>
          <a:ext cx="1104268" cy="1112529"/>
        </a:xfrm>
        <a:prstGeom prst="ellipse">
          <a:avLst/>
        </a:prstGeom>
        <a:solidFill>
          <a:schemeClr val="bg1"/>
        </a:solidFill>
        <a:ln>
          <a:solidFill>
            <a:srgbClr val="6EAB24"/>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rgbClr val="006150"/>
              </a:solidFill>
            </a:rPr>
            <a:t>Back to Data</a:t>
          </a:r>
          <a:r>
            <a:rPr lang="en-GB" sz="1200" b="1" baseline="0">
              <a:solidFill>
                <a:srgbClr val="006150"/>
              </a:solidFill>
            </a:rPr>
            <a:t> Entry</a:t>
          </a:r>
          <a:endParaRPr lang="en-GB" sz="1200" b="1">
            <a:solidFill>
              <a:srgbClr val="006150"/>
            </a:solidFill>
          </a:endParaRPr>
        </a:p>
      </xdr:txBody>
    </xdr:sp>
    <xdr:clientData/>
  </xdr:twoCellAnchor>
  <xdr:twoCellAnchor editAs="oneCell">
    <xdr:from>
      <xdr:col>2</xdr:col>
      <xdr:colOff>9719</xdr:colOff>
      <xdr:row>1</xdr:row>
      <xdr:rowOff>145791</xdr:rowOff>
    </xdr:from>
    <xdr:to>
      <xdr:col>3</xdr:col>
      <xdr:colOff>588419</xdr:colOff>
      <xdr:row>1</xdr:row>
      <xdr:rowOff>788297</xdr:rowOff>
    </xdr:to>
    <xdr:pic>
      <xdr:nvPicPr>
        <xdr:cNvPr id="3" name="Picture 2" descr="Old Mutual Wealth: Home pag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0" y="145791"/>
          <a:ext cx="2289313" cy="642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323834</xdr:colOff>
      <xdr:row>13</xdr:row>
      <xdr:rowOff>50060</xdr:rowOff>
    </xdr:from>
    <xdr:to>
      <xdr:col>7</xdr:col>
      <xdr:colOff>1332729</xdr:colOff>
      <xdr:row>17</xdr:row>
      <xdr:rowOff>132886</xdr:rowOff>
    </xdr:to>
    <xdr:sp macro="[0]!Back_to_entry" textlink="">
      <xdr:nvSpPr>
        <xdr:cNvPr id="5" name="Oval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069775" y="2672236"/>
          <a:ext cx="1356278" cy="956885"/>
        </a:xfrm>
        <a:prstGeom prst="ellipse">
          <a:avLst/>
        </a:prstGeom>
        <a:solidFill>
          <a:schemeClr val="bg1"/>
        </a:solidFill>
        <a:ln>
          <a:solidFill>
            <a:srgbClr val="0F7B3F"/>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b="1" baseline="0">
              <a:solidFill>
                <a:srgbClr val="006150"/>
              </a:solidFill>
            </a:rPr>
            <a:t>Back to data entry</a:t>
          </a:r>
          <a:endParaRPr lang="en-GB" sz="800" b="1">
            <a:solidFill>
              <a:srgbClr val="006150"/>
            </a:solidFill>
          </a:endParaRPr>
        </a:p>
      </xdr:txBody>
    </xdr:sp>
    <xdr:clientData fPrintsWithSheet="0"/>
  </xdr:twoCellAnchor>
  <xdr:twoCellAnchor editAs="oneCell">
    <xdr:from>
      <xdr:col>1</xdr:col>
      <xdr:colOff>347382</xdr:colOff>
      <xdr:row>1</xdr:row>
      <xdr:rowOff>123264</xdr:rowOff>
    </xdr:from>
    <xdr:to>
      <xdr:col>2</xdr:col>
      <xdr:colOff>1646082</xdr:colOff>
      <xdr:row>5</xdr:row>
      <xdr:rowOff>21232</xdr:rowOff>
    </xdr:to>
    <xdr:pic>
      <xdr:nvPicPr>
        <xdr:cNvPr id="4" name="Picture 3">
          <a:extLst>
            <a:ext uri="{FF2B5EF4-FFF2-40B4-BE49-F238E27FC236}">
              <a16:creationId xmlns:a16="http://schemas.microsoft.com/office/drawing/2014/main" id="{3137506C-AAF1-4B6C-96B2-4AABE634846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3911" y="324970"/>
          <a:ext cx="1915024" cy="7720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latform.quilter.com/support-and-help/platform-articles-and-technical-insights/chargeable-events-hub/" TargetMode="External"/><Relationship Id="rId1" Type="http://schemas.openxmlformats.org/officeDocument/2006/relationships/hyperlink" Target="https://www.oldmutualwealth.co.uk/Adviser/literature-and-support/Literature-Library/chargeable-event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M53"/>
  <sheetViews>
    <sheetView showGridLines="0" showRowColHeaders="0" tabSelected="1" zoomScale="95" zoomScaleNormal="95" workbookViewId="0">
      <selection activeCell="E5" sqref="E5"/>
    </sheetView>
  </sheetViews>
  <sheetFormatPr defaultColWidth="0" defaultRowHeight="15" zeroHeight="1" x14ac:dyDescent="0.25"/>
  <cols>
    <col min="1" max="1" width="3.7109375" customWidth="1"/>
    <col min="2" max="3" width="9.140625" customWidth="1"/>
    <col min="4" max="4" width="13.140625" customWidth="1"/>
    <col min="5" max="5" width="15.42578125" customWidth="1"/>
    <col min="6" max="6" width="12.140625" customWidth="1"/>
    <col min="7" max="7" width="14.7109375" customWidth="1"/>
    <col min="8" max="8" width="13.85546875" customWidth="1"/>
    <col min="9" max="9" width="16.7109375" customWidth="1"/>
    <col min="10" max="10" width="15.28515625" customWidth="1"/>
    <col min="11" max="11" width="7.42578125" customWidth="1"/>
    <col min="12" max="12" width="9.140625" customWidth="1"/>
    <col min="13" max="13" width="3.7109375" customWidth="1"/>
    <col min="14" max="16384" width="9.140625" hidden="1"/>
  </cols>
  <sheetData>
    <row r="1" spans="2:12" ht="15.75" customHeight="1" thickBot="1" x14ac:dyDescent="0.3"/>
    <row r="2" spans="2:12" ht="15.75" thickTop="1" x14ac:dyDescent="0.25">
      <c r="B2" s="103"/>
      <c r="C2" s="104"/>
      <c r="D2" s="104"/>
      <c r="E2" s="104"/>
      <c r="F2" s="104"/>
      <c r="G2" s="104"/>
      <c r="H2" s="104"/>
      <c r="I2" s="104"/>
      <c r="J2" s="104"/>
      <c r="K2" s="104"/>
      <c r="L2" s="105"/>
    </row>
    <row r="3" spans="2:12" ht="17.25" x14ac:dyDescent="0.3">
      <c r="B3" s="106"/>
      <c r="C3" s="8"/>
      <c r="D3" s="8"/>
      <c r="E3" s="8"/>
      <c r="F3" s="102" t="s">
        <v>152</v>
      </c>
      <c r="G3" s="8"/>
      <c r="H3" s="8"/>
      <c r="I3" s="8"/>
      <c r="J3" s="8"/>
      <c r="K3" s="8"/>
      <c r="L3" s="107"/>
    </row>
    <row r="4" spans="2:12" x14ac:dyDescent="0.25">
      <c r="B4" s="106"/>
      <c r="C4" s="8"/>
      <c r="D4" s="8"/>
      <c r="E4" s="8"/>
      <c r="F4" s="168" t="s">
        <v>71</v>
      </c>
      <c r="G4" s="168"/>
      <c r="H4" s="168"/>
      <c r="I4" s="168"/>
      <c r="J4" s="168"/>
      <c r="K4" s="8"/>
      <c r="L4" s="107"/>
    </row>
    <row r="5" spans="2:12" x14ac:dyDescent="0.25">
      <c r="B5" s="106"/>
      <c r="C5" s="8"/>
      <c r="D5" s="8"/>
      <c r="E5" s="8"/>
      <c r="F5" s="168"/>
      <c r="G5" s="168"/>
      <c r="H5" s="168"/>
      <c r="I5" s="168"/>
      <c r="J5" s="168"/>
      <c r="K5" s="8"/>
      <c r="L5" s="107"/>
    </row>
    <row r="6" spans="2:12" x14ac:dyDescent="0.25">
      <c r="B6" s="106"/>
      <c r="C6" s="169" t="s">
        <v>80</v>
      </c>
      <c r="D6" s="169"/>
      <c r="E6" s="169"/>
      <c r="F6" s="169"/>
      <c r="G6" s="169"/>
      <c r="H6" s="169"/>
      <c r="I6" s="169"/>
      <c r="J6" s="169"/>
      <c r="K6" s="169"/>
      <c r="L6" s="107"/>
    </row>
    <row r="7" spans="2:12" x14ac:dyDescent="0.25">
      <c r="B7" s="106"/>
      <c r="C7" s="169"/>
      <c r="D7" s="169"/>
      <c r="E7" s="169"/>
      <c r="F7" s="169"/>
      <c r="G7" s="169"/>
      <c r="H7" s="169"/>
      <c r="I7" s="169"/>
      <c r="J7" s="169"/>
      <c r="K7" s="169"/>
      <c r="L7" s="107"/>
    </row>
    <row r="8" spans="2:12" x14ac:dyDescent="0.25">
      <c r="B8" s="106"/>
      <c r="C8" s="100"/>
      <c r="D8" s="100"/>
      <c r="E8" s="100"/>
      <c r="F8" s="100"/>
      <c r="G8" s="100"/>
      <c r="H8" s="100"/>
      <c r="I8" s="100"/>
      <c r="J8" s="100"/>
      <c r="K8" s="100"/>
      <c r="L8" s="107"/>
    </row>
    <row r="9" spans="2:12" ht="12" customHeight="1" x14ac:dyDescent="0.25">
      <c r="B9" s="106"/>
      <c r="C9" s="164" t="s">
        <v>153</v>
      </c>
      <c r="D9" s="164"/>
      <c r="E9" s="164"/>
      <c r="F9" s="164"/>
      <c r="G9" s="164"/>
      <c r="H9" s="164"/>
      <c r="I9" s="164"/>
      <c r="J9" s="164"/>
      <c r="K9" s="164"/>
      <c r="L9" s="107"/>
    </row>
    <row r="10" spans="2:12" ht="15" customHeight="1" x14ac:dyDescent="0.25">
      <c r="B10" s="106"/>
      <c r="C10" s="163" t="s">
        <v>76</v>
      </c>
      <c r="D10" s="163"/>
      <c r="E10" s="163"/>
      <c r="F10" s="163"/>
      <c r="G10" s="163"/>
      <c r="H10" s="163"/>
      <c r="I10" s="163"/>
      <c r="J10" s="163"/>
      <c r="K10" s="163"/>
      <c r="L10" s="107"/>
    </row>
    <row r="11" spans="2:12" ht="18.75" customHeight="1" x14ac:dyDescent="0.25">
      <c r="B11" s="106"/>
      <c r="C11" s="163"/>
      <c r="D11" s="163"/>
      <c r="E11" s="163"/>
      <c r="F11" s="163"/>
      <c r="G11" s="163"/>
      <c r="H11" s="163"/>
      <c r="I11" s="163"/>
      <c r="J11" s="163"/>
      <c r="K11" s="163"/>
      <c r="L11" s="107"/>
    </row>
    <row r="12" spans="2:12" ht="15" customHeight="1" x14ac:dyDescent="0.25">
      <c r="B12" s="106"/>
      <c r="C12" s="163" t="s">
        <v>77</v>
      </c>
      <c r="D12" s="163"/>
      <c r="E12" s="163"/>
      <c r="F12" s="163"/>
      <c r="G12" s="163"/>
      <c r="H12" s="163"/>
      <c r="I12" s="163"/>
      <c r="J12" s="163"/>
      <c r="K12" s="163"/>
      <c r="L12" s="107"/>
    </row>
    <row r="13" spans="2:12" ht="15" customHeight="1" x14ac:dyDescent="0.25">
      <c r="B13" s="106"/>
      <c r="C13" s="163" t="s">
        <v>86</v>
      </c>
      <c r="D13" s="163"/>
      <c r="E13" s="163"/>
      <c r="F13" s="163"/>
      <c r="G13" s="163"/>
      <c r="H13" s="163"/>
      <c r="I13" s="163"/>
      <c r="J13" s="163"/>
      <c r="K13" s="163"/>
      <c r="L13" s="107"/>
    </row>
    <row r="14" spans="2:12" x14ac:dyDescent="0.25">
      <c r="B14" s="106"/>
      <c r="C14" s="163"/>
      <c r="D14" s="163"/>
      <c r="E14" s="163"/>
      <c r="F14" s="163"/>
      <c r="G14" s="163"/>
      <c r="H14" s="163"/>
      <c r="I14" s="163"/>
      <c r="J14" s="163"/>
      <c r="K14" s="163"/>
      <c r="L14" s="107"/>
    </row>
    <row r="15" spans="2:12" x14ac:dyDescent="0.25">
      <c r="B15" s="106"/>
      <c r="C15" s="51"/>
      <c r="D15" s="51"/>
      <c r="E15" s="51"/>
      <c r="F15" s="51"/>
      <c r="G15" s="51"/>
      <c r="H15" s="51"/>
      <c r="I15" s="51"/>
      <c r="J15" s="51"/>
      <c r="K15" s="51"/>
      <c r="L15" s="107"/>
    </row>
    <row r="16" spans="2:12" x14ac:dyDescent="0.25">
      <c r="B16" s="106"/>
      <c r="C16" s="164" t="s">
        <v>65</v>
      </c>
      <c r="D16" s="164"/>
      <c r="E16" s="164"/>
      <c r="F16" s="164"/>
      <c r="G16" s="164"/>
      <c r="H16" s="164"/>
      <c r="I16" s="164"/>
      <c r="J16" s="164"/>
      <c r="K16" s="8"/>
      <c r="L16" s="107"/>
    </row>
    <row r="17" spans="2:12" x14ac:dyDescent="0.25">
      <c r="B17" s="106"/>
      <c r="C17" s="171" t="s">
        <v>66</v>
      </c>
      <c r="D17" s="171"/>
      <c r="E17" s="171"/>
      <c r="F17" s="171"/>
      <c r="G17" s="171"/>
      <c r="H17" s="171"/>
      <c r="I17" s="171"/>
      <c r="J17" s="171"/>
      <c r="K17" s="171"/>
      <c r="L17" s="107"/>
    </row>
    <row r="18" spans="2:12" ht="12.75" customHeight="1" x14ac:dyDescent="0.25">
      <c r="B18" s="106"/>
      <c r="C18" s="171"/>
      <c r="D18" s="171"/>
      <c r="E18" s="171"/>
      <c r="F18" s="171"/>
      <c r="G18" s="171"/>
      <c r="H18" s="171"/>
      <c r="I18" s="171"/>
      <c r="J18" s="171"/>
      <c r="K18" s="171"/>
      <c r="L18" s="107"/>
    </row>
    <row r="19" spans="2:12" x14ac:dyDescent="0.25">
      <c r="B19" s="106"/>
      <c r="C19" s="171" t="s">
        <v>67</v>
      </c>
      <c r="D19" s="171"/>
      <c r="E19" s="171"/>
      <c r="F19" s="171"/>
      <c r="G19" s="171"/>
      <c r="H19" s="171"/>
      <c r="I19" s="171"/>
      <c r="J19" s="171"/>
      <c r="K19" s="171"/>
      <c r="L19" s="107"/>
    </row>
    <row r="20" spans="2:12" x14ac:dyDescent="0.25">
      <c r="B20" s="106"/>
      <c r="C20" s="171"/>
      <c r="D20" s="171"/>
      <c r="E20" s="171"/>
      <c r="F20" s="171"/>
      <c r="G20" s="171"/>
      <c r="H20" s="171"/>
      <c r="I20" s="171"/>
      <c r="J20" s="171"/>
      <c r="K20" s="171"/>
      <c r="L20" s="107"/>
    </row>
    <row r="21" spans="2:12" x14ac:dyDescent="0.25">
      <c r="B21" s="106"/>
      <c r="C21" s="163" t="s">
        <v>68</v>
      </c>
      <c r="D21" s="163"/>
      <c r="E21" s="163"/>
      <c r="F21" s="163"/>
      <c r="G21" s="163"/>
      <c r="H21" s="163"/>
      <c r="I21" s="163"/>
      <c r="J21" s="163"/>
      <c r="K21" s="163"/>
      <c r="L21" s="107"/>
    </row>
    <row r="22" spans="2:12" x14ac:dyDescent="0.25">
      <c r="B22" s="106"/>
      <c r="C22" s="163"/>
      <c r="D22" s="163"/>
      <c r="E22" s="163"/>
      <c r="F22" s="163"/>
      <c r="G22" s="163"/>
      <c r="H22" s="163"/>
      <c r="I22" s="163"/>
      <c r="J22" s="163"/>
      <c r="K22" s="163"/>
      <c r="L22" s="107"/>
    </row>
    <row r="23" spans="2:12" x14ac:dyDescent="0.25">
      <c r="B23" s="106"/>
      <c r="C23" s="99"/>
      <c r="D23" s="99"/>
      <c r="E23" s="99"/>
      <c r="F23" s="99"/>
      <c r="G23" s="99"/>
      <c r="H23" s="99"/>
      <c r="I23" s="99"/>
      <c r="J23" s="99"/>
      <c r="K23" s="99"/>
      <c r="L23" s="107"/>
    </row>
    <row r="24" spans="2:12" x14ac:dyDescent="0.25">
      <c r="B24" s="106"/>
      <c r="C24" s="164" t="s">
        <v>64</v>
      </c>
      <c r="D24" s="164"/>
      <c r="E24" s="164"/>
      <c r="F24" s="164"/>
      <c r="G24" s="164"/>
      <c r="H24" s="164"/>
      <c r="I24" s="164"/>
      <c r="J24" s="164"/>
      <c r="K24" s="164"/>
      <c r="L24" s="107"/>
    </row>
    <row r="25" spans="2:12" ht="12" customHeight="1" x14ac:dyDescent="0.25">
      <c r="B25" s="106"/>
      <c r="C25" s="165" t="s">
        <v>69</v>
      </c>
      <c r="D25" s="165"/>
      <c r="E25" s="165"/>
      <c r="F25" s="165"/>
      <c r="G25" s="165"/>
      <c r="H25" s="165"/>
      <c r="I25" s="165"/>
      <c r="J25" s="165"/>
      <c r="K25" s="8"/>
      <c r="L25" s="107"/>
    </row>
    <row r="26" spans="2:12" ht="12.75" customHeight="1" x14ac:dyDescent="0.25">
      <c r="B26" s="106"/>
      <c r="C26" s="163" t="s">
        <v>154</v>
      </c>
      <c r="D26" s="163"/>
      <c r="E26" s="163"/>
      <c r="F26" s="163"/>
      <c r="G26" s="163"/>
      <c r="H26" s="163"/>
      <c r="I26" s="163"/>
      <c r="J26" s="163"/>
      <c r="K26" s="163"/>
      <c r="L26" s="107"/>
    </row>
    <row r="27" spans="2:12" x14ac:dyDescent="0.25">
      <c r="B27" s="106"/>
      <c r="C27" s="163"/>
      <c r="D27" s="163"/>
      <c r="E27" s="163"/>
      <c r="F27" s="163"/>
      <c r="G27" s="163"/>
      <c r="H27" s="163"/>
      <c r="I27" s="163"/>
      <c r="J27" s="163"/>
      <c r="K27" s="163"/>
      <c r="L27" s="107"/>
    </row>
    <row r="28" spans="2:12" ht="13.5" customHeight="1" x14ac:dyDescent="0.25">
      <c r="B28" s="106"/>
      <c r="C28" s="163" t="s">
        <v>70</v>
      </c>
      <c r="D28" s="163"/>
      <c r="E28" s="163"/>
      <c r="F28" s="163"/>
      <c r="G28" s="163"/>
      <c r="H28" s="163"/>
      <c r="I28" s="163"/>
      <c r="J28" s="163"/>
      <c r="K28" s="163"/>
      <c r="L28" s="107"/>
    </row>
    <row r="29" spans="2:12" x14ac:dyDescent="0.25">
      <c r="B29" s="106"/>
      <c r="C29" s="163"/>
      <c r="D29" s="163"/>
      <c r="E29" s="163"/>
      <c r="F29" s="163"/>
      <c r="G29" s="163"/>
      <c r="H29" s="163"/>
      <c r="I29" s="163"/>
      <c r="J29" s="163"/>
      <c r="K29" s="163"/>
      <c r="L29" s="107"/>
    </row>
    <row r="30" spans="2:12" x14ac:dyDescent="0.25">
      <c r="B30" s="106"/>
      <c r="C30" s="170" t="s">
        <v>144</v>
      </c>
      <c r="D30" s="170"/>
      <c r="E30" s="170"/>
      <c r="F30" s="170"/>
      <c r="G30" s="170"/>
      <c r="H30" s="170"/>
      <c r="I30" s="170"/>
      <c r="J30" s="170"/>
      <c r="K30" s="170"/>
      <c r="L30" s="107"/>
    </row>
    <row r="31" spans="2:12" ht="12.75" customHeight="1" x14ac:dyDescent="0.25">
      <c r="B31" s="106"/>
      <c r="C31" s="163" t="s">
        <v>72</v>
      </c>
      <c r="D31" s="163"/>
      <c r="E31" s="163"/>
      <c r="F31" s="163"/>
      <c r="G31" s="163"/>
      <c r="H31" s="163"/>
      <c r="I31" s="163"/>
      <c r="J31" s="163"/>
      <c r="K31" s="163"/>
      <c r="L31" s="107"/>
    </row>
    <row r="32" spans="2:12" ht="27.75" customHeight="1" x14ac:dyDescent="0.25">
      <c r="B32" s="106"/>
      <c r="C32" s="163" t="s">
        <v>73</v>
      </c>
      <c r="D32" s="163"/>
      <c r="E32" s="163"/>
      <c r="F32" s="163"/>
      <c r="G32" s="163"/>
      <c r="H32" s="163"/>
      <c r="I32" s="163"/>
      <c r="J32" s="163"/>
      <c r="K32" s="163"/>
      <c r="L32" s="107"/>
    </row>
    <row r="33" spans="2:12" ht="32.25" customHeight="1" x14ac:dyDescent="0.25">
      <c r="B33" s="106"/>
      <c r="C33" s="163" t="s">
        <v>131</v>
      </c>
      <c r="D33" s="163"/>
      <c r="E33" s="163"/>
      <c r="F33" s="163"/>
      <c r="G33" s="163"/>
      <c r="H33" s="163"/>
      <c r="I33" s="163"/>
      <c r="J33" s="163"/>
      <c r="K33" s="163"/>
      <c r="L33" s="107"/>
    </row>
    <row r="34" spans="2:12" ht="15" customHeight="1" x14ac:dyDescent="0.25">
      <c r="B34" s="106"/>
      <c r="C34" s="163"/>
      <c r="D34" s="163"/>
      <c r="E34" s="163"/>
      <c r="F34" s="163"/>
      <c r="G34" s="163"/>
      <c r="H34" s="163"/>
      <c r="I34" s="163"/>
      <c r="J34" s="163"/>
      <c r="K34" s="163"/>
      <c r="L34" s="107"/>
    </row>
    <row r="35" spans="2:12" ht="36" customHeight="1" x14ac:dyDescent="0.25">
      <c r="B35" s="106"/>
      <c r="C35" s="166"/>
      <c r="D35" s="167"/>
      <c r="E35" s="167"/>
      <c r="F35" s="167"/>
      <c r="G35" s="167"/>
      <c r="H35" s="167"/>
      <c r="I35" s="167"/>
      <c r="J35" s="167"/>
      <c r="K35" s="99"/>
      <c r="L35" s="107"/>
    </row>
    <row r="36" spans="2:12" ht="1.5" customHeight="1" x14ac:dyDescent="0.25">
      <c r="B36" s="106"/>
      <c r="C36" s="99"/>
      <c r="D36" s="99"/>
      <c r="E36" s="99"/>
      <c r="F36" s="99"/>
      <c r="G36" s="99"/>
      <c r="H36" s="99"/>
      <c r="I36" s="99"/>
      <c r="J36" s="99"/>
      <c r="K36" s="99"/>
      <c r="L36" s="107"/>
    </row>
    <row r="37" spans="2:12" ht="7.5" customHeight="1" thickBot="1" x14ac:dyDescent="0.3">
      <c r="B37" s="108"/>
      <c r="C37" s="109"/>
      <c r="D37" s="109"/>
      <c r="E37" s="109"/>
      <c r="F37" s="109"/>
      <c r="G37" s="109"/>
      <c r="H37" s="109"/>
      <c r="I37" s="109"/>
      <c r="J37" s="109"/>
      <c r="K37" s="109"/>
      <c r="L37" s="110"/>
    </row>
    <row r="38" spans="2:12" ht="15.75" thickTop="1" x14ac:dyDescent="0.25"/>
    <row r="49" customFormat="1" hidden="1" x14ac:dyDescent="0.25"/>
    <row r="50" customFormat="1" hidden="1" x14ac:dyDescent="0.25"/>
    <row r="51" customFormat="1" hidden="1" x14ac:dyDescent="0.25"/>
    <row r="52" customFormat="1" hidden="1" x14ac:dyDescent="0.25"/>
    <row r="53" customFormat="1" hidden="1" x14ac:dyDescent="0.25"/>
  </sheetData>
  <sheetProtection algorithmName="SHA-512" hashValue="37KFmTzmK3okk136JfI13YhaPFvPBdtLV70nors+pzovcBgbzjXKW59gyor8o31qy1/1D4uf55V78J+gFqGbew==" saltValue="I8nosPgsj47959EhfvOBxA==" spinCount="100000" sheet="1" objects="1" scenarios="1" selectLockedCells="1" selectUnlockedCells="1"/>
  <mergeCells count="21">
    <mergeCell ref="C35:J35"/>
    <mergeCell ref="F4:J4"/>
    <mergeCell ref="C6:K7"/>
    <mergeCell ref="F5:J5"/>
    <mergeCell ref="C31:K31"/>
    <mergeCell ref="C32:K32"/>
    <mergeCell ref="C33:K33"/>
    <mergeCell ref="C30:K30"/>
    <mergeCell ref="C13:K14"/>
    <mergeCell ref="C24:K24"/>
    <mergeCell ref="C9:K9"/>
    <mergeCell ref="C34:K34"/>
    <mergeCell ref="C10:K11"/>
    <mergeCell ref="C12:K12"/>
    <mergeCell ref="C17:K18"/>
    <mergeCell ref="C19:K20"/>
    <mergeCell ref="C21:K22"/>
    <mergeCell ref="C26:K27"/>
    <mergeCell ref="C16:J16"/>
    <mergeCell ref="C25:J25"/>
    <mergeCell ref="C28:K29"/>
  </mergeCells>
  <pageMargins left="0.7" right="0.7" top="0.75" bottom="0.75" header="0.3" footer="0.3"/>
  <pageSetup paperSize="9" scale="61" orientation="portrait" r:id="rId1"/>
  <headerFooter>
    <oddFooter>&amp;C&amp;"Arial,Regular"&amp;10&amp;K000000</oddFooter>
    <evenFooter>&amp;C&amp;"Arial,Regular"&amp;10&amp;K000000INTERNAL USE ONLY</evenFooter>
    <firstFooter>&amp;C&amp;"Arial,Regular"&amp;10&amp;K000000INTERNAL USE ONLY</firstFooter>
  </headerFooter>
  <colBreaks count="1" manualBreakCount="1">
    <brk id="13"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106"/>
  <sheetViews>
    <sheetView showGridLines="0" showRowColHeaders="0" zoomScale="107" zoomScaleNormal="107" workbookViewId="0">
      <selection activeCell="D6" sqref="D6"/>
    </sheetView>
  </sheetViews>
  <sheetFormatPr defaultColWidth="0" defaultRowHeight="15" zeroHeight="1" x14ac:dyDescent="0.25"/>
  <cols>
    <col min="1" max="1" width="3.7109375" style="6" customWidth="1"/>
    <col min="2" max="2" width="9.28515625" style="7" customWidth="1"/>
    <col min="3" max="3" width="39.85546875" style="7" customWidth="1"/>
    <col min="4" max="4" width="14" style="7" customWidth="1"/>
    <col min="5" max="5" width="21.140625" style="7" customWidth="1"/>
    <col min="6" max="6" width="20.42578125" style="7" customWidth="1"/>
    <col min="7" max="7" width="16.85546875" style="7" customWidth="1"/>
    <col min="8" max="8" width="11.28515625" style="7" hidden="1" customWidth="1"/>
    <col min="9" max="9" width="18.140625" style="7" customWidth="1"/>
    <col min="10" max="10" width="14.85546875" style="7" hidden="1" customWidth="1"/>
    <col min="11" max="11" width="6.28515625" style="12" customWidth="1"/>
    <col min="12" max="12" width="3.7109375" style="2" customWidth="1"/>
    <col min="13" max="16384" width="9.140625" style="8" hidden="1"/>
  </cols>
  <sheetData>
    <row r="1" spans="1:12" s="5" customFormat="1" ht="14.25" customHeight="1" thickTop="1" thickBot="1" x14ac:dyDescent="0.3">
      <c r="A1" s="7"/>
      <c r="B1" s="7"/>
      <c r="C1" s="7"/>
      <c r="D1" s="7"/>
      <c r="E1" s="7"/>
      <c r="F1" s="7"/>
      <c r="G1" s="7"/>
      <c r="H1" s="7"/>
      <c r="I1" s="7"/>
      <c r="J1" s="7"/>
      <c r="K1" s="7"/>
      <c r="L1" s="7"/>
    </row>
    <row r="2" spans="1:12" ht="29.25" customHeight="1" thickTop="1" x14ac:dyDescent="0.25">
      <c r="A2" s="7"/>
      <c r="B2" s="125"/>
      <c r="C2" s="126"/>
      <c r="D2" s="126"/>
      <c r="E2" s="126"/>
      <c r="F2" s="126"/>
      <c r="G2" s="126"/>
      <c r="H2" s="126"/>
      <c r="I2" s="126"/>
      <c r="J2" s="126"/>
      <c r="K2" s="127"/>
      <c r="L2" s="7"/>
    </row>
    <row r="3" spans="1:12" ht="18.75" x14ac:dyDescent="0.3">
      <c r="A3" s="7"/>
      <c r="B3" s="128"/>
      <c r="D3" s="172" t="s">
        <v>152</v>
      </c>
      <c r="E3" s="172"/>
      <c r="F3" s="172"/>
      <c r="G3" s="9"/>
      <c r="H3" s="9"/>
      <c r="I3" s="9"/>
      <c r="K3" s="129"/>
      <c r="L3" s="7"/>
    </row>
    <row r="4" spans="1:12" x14ac:dyDescent="0.25">
      <c r="A4" s="7"/>
      <c r="B4" s="128"/>
      <c r="K4" s="129"/>
      <c r="L4" s="7"/>
    </row>
    <row r="5" spans="1:12" x14ac:dyDescent="0.25">
      <c r="A5" s="7"/>
      <c r="B5" s="128"/>
      <c r="C5" s="111" t="s">
        <v>50</v>
      </c>
      <c r="D5" s="112"/>
      <c r="E5" s="112"/>
      <c r="F5" s="112"/>
      <c r="G5" s="112"/>
      <c r="H5" s="112"/>
      <c r="I5" s="112"/>
      <c r="K5" s="129"/>
      <c r="L5" s="7"/>
    </row>
    <row r="6" spans="1:12" x14ac:dyDescent="0.25">
      <c r="A6" s="7"/>
      <c r="B6" s="128"/>
      <c r="C6" s="135" t="s">
        <v>0</v>
      </c>
      <c r="D6" s="113">
        <v>12570</v>
      </c>
      <c r="E6" s="112"/>
      <c r="F6" s="112"/>
      <c r="G6" s="112"/>
      <c r="H6" s="112"/>
      <c r="I6" s="112"/>
      <c r="K6" s="129"/>
      <c r="L6" s="7"/>
    </row>
    <row r="7" spans="1:12" x14ac:dyDescent="0.25">
      <c r="A7" s="7"/>
      <c r="B7" s="128"/>
      <c r="C7" s="135" t="s">
        <v>48</v>
      </c>
      <c r="D7" s="113">
        <v>37700</v>
      </c>
      <c r="E7" s="112"/>
      <c r="F7" s="112"/>
      <c r="G7" s="112"/>
      <c r="H7" s="112"/>
      <c r="I7" s="112"/>
      <c r="K7" s="129"/>
      <c r="L7" s="7"/>
    </row>
    <row r="8" spans="1:12" x14ac:dyDescent="0.25">
      <c r="A8" s="7"/>
      <c r="B8" s="128"/>
      <c r="C8" s="135" t="s">
        <v>149</v>
      </c>
      <c r="D8" s="114">
        <f>125140-D7</f>
        <v>87440</v>
      </c>
      <c r="E8" s="112"/>
      <c r="F8" s="112"/>
      <c r="G8" s="112"/>
      <c r="H8" s="112"/>
      <c r="I8" s="112"/>
      <c r="K8" s="129"/>
      <c r="L8" s="7"/>
    </row>
    <row r="9" spans="1:12" x14ac:dyDescent="0.25">
      <c r="A9" s="7"/>
      <c r="B9" s="128"/>
      <c r="C9" s="135" t="s">
        <v>15</v>
      </c>
      <c r="D9" s="113">
        <v>5000</v>
      </c>
      <c r="E9" s="112"/>
      <c r="F9" s="112"/>
      <c r="G9" s="112"/>
      <c r="H9" s="112"/>
      <c r="I9" s="112"/>
      <c r="K9" s="129"/>
      <c r="L9" s="7"/>
    </row>
    <row r="10" spans="1:12" x14ac:dyDescent="0.25">
      <c r="A10" s="7"/>
      <c r="B10" s="128"/>
      <c r="C10" s="135" t="s">
        <v>17</v>
      </c>
      <c r="D10" s="113">
        <v>1000</v>
      </c>
      <c r="E10" s="112"/>
      <c r="F10" s="112"/>
      <c r="G10" s="112"/>
      <c r="H10" s="112"/>
      <c r="I10" s="112"/>
      <c r="K10" s="129"/>
      <c r="L10" s="7"/>
    </row>
    <row r="11" spans="1:12" x14ac:dyDescent="0.25">
      <c r="A11" s="7"/>
      <c r="B11" s="128"/>
      <c r="C11" s="135" t="s">
        <v>18</v>
      </c>
      <c r="D11" s="113">
        <v>500</v>
      </c>
      <c r="E11" s="112"/>
      <c r="F11" s="112"/>
      <c r="G11" s="112"/>
      <c r="H11" s="112"/>
      <c r="I11" s="112"/>
      <c r="K11" s="129"/>
      <c r="L11" s="7"/>
    </row>
    <row r="12" spans="1:12" x14ac:dyDescent="0.25">
      <c r="A12" s="7"/>
      <c r="B12" s="128"/>
      <c r="C12" s="135" t="s">
        <v>19</v>
      </c>
      <c r="D12" s="113">
        <v>0</v>
      </c>
      <c r="E12" s="112"/>
      <c r="F12" s="112"/>
      <c r="G12" s="112"/>
      <c r="H12" s="112"/>
      <c r="I12" s="112"/>
      <c r="K12" s="129"/>
      <c r="L12" s="7"/>
    </row>
    <row r="13" spans="1:12" x14ac:dyDescent="0.25">
      <c r="A13" s="7"/>
      <c r="B13" s="128"/>
      <c r="C13" s="135" t="s">
        <v>16</v>
      </c>
      <c r="D13" s="113">
        <v>500</v>
      </c>
      <c r="E13" s="112"/>
      <c r="F13" s="112"/>
      <c r="G13" s="112"/>
      <c r="H13" s="112"/>
      <c r="I13" s="112"/>
      <c r="K13" s="129"/>
      <c r="L13" s="7"/>
    </row>
    <row r="14" spans="1:12" x14ac:dyDescent="0.25">
      <c r="A14" s="7"/>
      <c r="B14" s="128"/>
      <c r="C14" s="112"/>
      <c r="D14" s="112"/>
      <c r="E14" s="112"/>
      <c r="F14" s="112"/>
      <c r="G14" s="173" t="s">
        <v>148</v>
      </c>
      <c r="H14" s="173"/>
      <c r="I14" s="173"/>
      <c r="K14" s="129"/>
      <c r="L14" s="7"/>
    </row>
    <row r="15" spans="1:12" x14ac:dyDescent="0.25">
      <c r="A15" s="7"/>
      <c r="B15" s="128"/>
      <c r="C15" s="111" t="s">
        <v>51</v>
      </c>
      <c r="D15" s="115" t="s">
        <v>7</v>
      </c>
      <c r="E15" s="115" t="s">
        <v>55</v>
      </c>
      <c r="F15" s="115" t="s">
        <v>12</v>
      </c>
      <c r="G15" s="112" t="s">
        <v>23</v>
      </c>
      <c r="H15" s="112" t="s">
        <v>56</v>
      </c>
      <c r="I15" s="112" t="s">
        <v>24</v>
      </c>
      <c r="J15" s="98" t="s">
        <v>54</v>
      </c>
      <c r="K15" s="129"/>
      <c r="L15" s="7"/>
    </row>
    <row r="16" spans="1:12" x14ac:dyDescent="0.25">
      <c r="A16" s="7"/>
      <c r="B16" s="128"/>
      <c r="C16" s="135" t="s">
        <v>60</v>
      </c>
      <c r="D16" s="113">
        <v>0</v>
      </c>
      <c r="E16" s="116">
        <v>0</v>
      </c>
      <c r="F16" s="116"/>
      <c r="G16" s="116"/>
      <c r="H16" s="117">
        <f>ROUNDDOWN((G16/365),0)</f>
        <v>0</v>
      </c>
      <c r="I16" s="116"/>
      <c r="J16" s="21">
        <f>IFERROR(IF(G16=0,D16/MAX(E16,1),(D16-(D16*(G16/I16)))/MAX((E16-H16),1)),0)</f>
        <v>0</v>
      </c>
      <c r="K16" s="130">
        <f>IF(G16=0,D16,ROUNDDOWN(D16-(D16*(G16/I16)),0))</f>
        <v>0</v>
      </c>
      <c r="L16" s="7"/>
    </row>
    <row r="17" spans="1:12" x14ac:dyDescent="0.25">
      <c r="A17" s="7"/>
      <c r="B17" s="128"/>
      <c r="C17" s="135" t="s">
        <v>61</v>
      </c>
      <c r="D17" s="113">
        <v>0</v>
      </c>
      <c r="E17" s="116">
        <v>0</v>
      </c>
      <c r="F17" s="116"/>
      <c r="G17" s="116"/>
      <c r="H17" s="117">
        <f>ROUNDDOWN((G17/365),0)</f>
        <v>0</v>
      </c>
      <c r="I17" s="116"/>
      <c r="J17" s="21">
        <f t="shared" ref="J17:J25" si="0">IFERROR(IF(G17=0,D17/MAX(E17,1),(D17-(D17*(G17/I17)))/MAX((E17-H17),1)),0)</f>
        <v>0</v>
      </c>
      <c r="K17" s="130">
        <f t="shared" ref="K17:K25" si="1">IF(G17=0,D17,ROUNDDOWN(D17-(D17*(G17/I17)),0))</f>
        <v>0</v>
      </c>
      <c r="L17" s="7"/>
    </row>
    <row r="18" spans="1:12" x14ac:dyDescent="0.25">
      <c r="A18" s="7"/>
      <c r="B18" s="128"/>
      <c r="C18" s="135" t="s">
        <v>62</v>
      </c>
      <c r="D18" s="113">
        <v>0</v>
      </c>
      <c r="E18" s="116">
        <v>0</v>
      </c>
      <c r="F18" s="116"/>
      <c r="G18" s="116"/>
      <c r="H18" s="117">
        <f>ROUNDDOWN((G18/365),0)</f>
        <v>0</v>
      </c>
      <c r="I18" s="116"/>
      <c r="J18" s="21">
        <f t="shared" si="0"/>
        <v>0</v>
      </c>
      <c r="K18" s="130">
        <f t="shared" si="1"/>
        <v>0</v>
      </c>
      <c r="L18" s="7"/>
    </row>
    <row r="19" spans="1:12" x14ac:dyDescent="0.25">
      <c r="A19" s="7"/>
      <c r="B19" s="128"/>
      <c r="C19" s="135" t="s">
        <v>63</v>
      </c>
      <c r="D19" s="113">
        <v>0</v>
      </c>
      <c r="E19" s="116">
        <v>0</v>
      </c>
      <c r="F19" s="116"/>
      <c r="G19" s="116"/>
      <c r="H19" s="117">
        <f t="shared" ref="H19:H24" si="2">ROUNDDOWN((G19/365),0)</f>
        <v>0</v>
      </c>
      <c r="I19" s="116"/>
      <c r="J19" s="21">
        <f t="shared" si="0"/>
        <v>0</v>
      </c>
      <c r="K19" s="130">
        <f t="shared" si="1"/>
        <v>0</v>
      </c>
      <c r="L19" s="7"/>
    </row>
    <row r="20" spans="1:12" x14ac:dyDescent="0.25">
      <c r="A20" s="7"/>
      <c r="B20" s="128"/>
      <c r="C20" s="135" t="s">
        <v>97</v>
      </c>
      <c r="D20" s="113">
        <v>0</v>
      </c>
      <c r="E20" s="116">
        <v>0</v>
      </c>
      <c r="F20" s="116"/>
      <c r="G20" s="116"/>
      <c r="H20" s="117">
        <f t="shared" si="2"/>
        <v>0</v>
      </c>
      <c r="I20" s="116"/>
      <c r="J20" s="21">
        <f t="shared" si="0"/>
        <v>0</v>
      </c>
      <c r="K20" s="130">
        <f t="shared" si="1"/>
        <v>0</v>
      </c>
      <c r="L20" s="7"/>
    </row>
    <row r="21" spans="1:12" x14ac:dyDescent="0.25">
      <c r="A21" s="7"/>
      <c r="B21" s="128"/>
      <c r="C21" s="135" t="s">
        <v>98</v>
      </c>
      <c r="D21" s="113">
        <v>0</v>
      </c>
      <c r="E21" s="116">
        <v>0</v>
      </c>
      <c r="F21" s="116"/>
      <c r="G21" s="116"/>
      <c r="H21" s="117">
        <f t="shared" si="2"/>
        <v>0</v>
      </c>
      <c r="I21" s="116"/>
      <c r="J21" s="21">
        <f t="shared" si="0"/>
        <v>0</v>
      </c>
      <c r="K21" s="130">
        <f t="shared" si="1"/>
        <v>0</v>
      </c>
      <c r="L21" s="7"/>
    </row>
    <row r="22" spans="1:12" x14ac:dyDescent="0.25">
      <c r="A22" s="7"/>
      <c r="B22" s="128"/>
      <c r="C22" s="135" t="s">
        <v>99</v>
      </c>
      <c r="D22" s="113">
        <v>0</v>
      </c>
      <c r="E22" s="116">
        <v>0</v>
      </c>
      <c r="F22" s="116"/>
      <c r="G22" s="116"/>
      <c r="H22" s="117">
        <f t="shared" si="2"/>
        <v>0</v>
      </c>
      <c r="I22" s="116"/>
      <c r="J22" s="21">
        <f t="shared" si="0"/>
        <v>0</v>
      </c>
      <c r="K22" s="130">
        <f t="shared" si="1"/>
        <v>0</v>
      </c>
      <c r="L22" s="7"/>
    </row>
    <row r="23" spans="1:12" x14ac:dyDescent="0.25">
      <c r="A23" s="7"/>
      <c r="B23" s="128"/>
      <c r="C23" s="135" t="s">
        <v>100</v>
      </c>
      <c r="D23" s="113">
        <v>0</v>
      </c>
      <c r="E23" s="116">
        <v>0</v>
      </c>
      <c r="F23" s="116"/>
      <c r="G23" s="116"/>
      <c r="H23" s="117">
        <f t="shared" si="2"/>
        <v>0</v>
      </c>
      <c r="I23" s="116"/>
      <c r="J23" s="21">
        <f t="shared" si="0"/>
        <v>0</v>
      </c>
      <c r="K23" s="130">
        <f t="shared" si="1"/>
        <v>0</v>
      </c>
      <c r="L23" s="7"/>
    </row>
    <row r="24" spans="1:12" x14ac:dyDescent="0.25">
      <c r="A24" s="7"/>
      <c r="B24" s="128"/>
      <c r="C24" s="135" t="s">
        <v>101</v>
      </c>
      <c r="D24" s="113">
        <v>0</v>
      </c>
      <c r="E24" s="116">
        <v>0</v>
      </c>
      <c r="F24" s="116"/>
      <c r="G24" s="116"/>
      <c r="H24" s="117">
        <f t="shared" si="2"/>
        <v>0</v>
      </c>
      <c r="I24" s="116"/>
      <c r="J24" s="21">
        <f t="shared" si="0"/>
        <v>0</v>
      </c>
      <c r="K24" s="130">
        <f t="shared" si="1"/>
        <v>0</v>
      </c>
      <c r="L24" s="7"/>
    </row>
    <row r="25" spans="1:12" x14ac:dyDescent="0.25">
      <c r="A25" s="7"/>
      <c r="B25" s="128"/>
      <c r="C25" s="135" t="s">
        <v>102</v>
      </c>
      <c r="D25" s="113">
        <v>0</v>
      </c>
      <c r="E25" s="116">
        <v>0</v>
      </c>
      <c r="F25" s="116"/>
      <c r="G25" s="116"/>
      <c r="H25" s="117">
        <f>ROUNDDOWN((G25/365),0)</f>
        <v>0</v>
      </c>
      <c r="I25" s="116"/>
      <c r="J25" s="21">
        <f t="shared" si="0"/>
        <v>0</v>
      </c>
      <c r="K25" s="130">
        <f t="shared" si="1"/>
        <v>0</v>
      </c>
      <c r="L25" s="7"/>
    </row>
    <row r="26" spans="1:12" x14ac:dyDescent="0.25">
      <c r="A26" s="7"/>
      <c r="B26" s="128"/>
      <c r="C26" s="118"/>
      <c r="D26" s="119"/>
      <c r="E26" s="120"/>
      <c r="F26" s="121"/>
      <c r="G26" s="112"/>
      <c r="H26" s="112"/>
      <c r="I26" s="112"/>
      <c r="J26" s="11">
        <f>SUM(J16:J25)</f>
        <v>0</v>
      </c>
      <c r="K26" s="131">
        <f>SUM(K16:K25)</f>
        <v>0</v>
      </c>
      <c r="L26" s="7"/>
    </row>
    <row r="27" spans="1:12" ht="14.25" customHeight="1" x14ac:dyDescent="0.25">
      <c r="A27" s="7"/>
      <c r="B27" s="128"/>
      <c r="C27" s="111"/>
      <c r="D27" s="122"/>
      <c r="E27" s="123"/>
      <c r="F27" s="112"/>
      <c r="G27" s="112"/>
      <c r="H27" s="112"/>
      <c r="I27" s="112"/>
      <c r="K27" s="130"/>
      <c r="L27" s="7"/>
    </row>
    <row r="28" spans="1:12" x14ac:dyDescent="0.25">
      <c r="A28" s="7"/>
      <c r="B28" s="128"/>
      <c r="C28" s="111" t="s">
        <v>52</v>
      </c>
      <c r="D28" s="112"/>
      <c r="E28" s="112"/>
      <c r="F28" s="112"/>
      <c r="G28" s="112"/>
      <c r="H28" s="112"/>
      <c r="I28" s="112"/>
      <c r="K28" s="129"/>
      <c r="L28" s="7"/>
    </row>
    <row r="29" spans="1:12" x14ac:dyDescent="0.25">
      <c r="A29" s="7"/>
      <c r="B29" s="128"/>
      <c r="C29" s="135" t="s">
        <v>78</v>
      </c>
      <c r="D29" s="124">
        <v>0</v>
      </c>
      <c r="E29" s="11">
        <f>SUM((D29+D30+D31)-D32+K26)</f>
        <v>0</v>
      </c>
      <c r="F29" s="11">
        <f>SUM((D29+D30+D31)-D32+J26)</f>
        <v>0</v>
      </c>
      <c r="G29" s="112"/>
      <c r="H29" s="112"/>
      <c r="I29" s="112"/>
      <c r="K29" s="129"/>
      <c r="L29" s="7"/>
    </row>
    <row r="30" spans="1:12" x14ac:dyDescent="0.25">
      <c r="A30" s="7"/>
      <c r="B30" s="128"/>
      <c r="C30" s="135" t="s">
        <v>11</v>
      </c>
      <c r="D30" s="124">
        <v>0</v>
      </c>
      <c r="E30" s="10" t="str">
        <f>IF(E29&gt;D8+D7,"Additional Rate", IF(E29&lt;=D6+D7,"Basic Rate","Higher Rate"))</f>
        <v>Basic Rate</v>
      </c>
      <c r="F30" s="10" t="str">
        <f>IF(F29&gt;D8+D7,"Additional Rate", IF(F29&lt;=D6+D7,"Basic Rate","Higher Rate"))</f>
        <v>Basic Rate</v>
      </c>
      <c r="G30" s="112"/>
      <c r="H30" s="112"/>
      <c r="I30" s="112"/>
      <c r="K30" s="129"/>
      <c r="L30" s="7"/>
    </row>
    <row r="31" spans="1:12" x14ac:dyDescent="0.25">
      <c r="A31" s="7"/>
      <c r="B31" s="128"/>
      <c r="C31" s="135" t="s">
        <v>10</v>
      </c>
      <c r="D31" s="124">
        <v>0</v>
      </c>
      <c r="E31" s="10"/>
      <c r="F31" s="10"/>
      <c r="G31" s="112"/>
      <c r="H31" s="112"/>
      <c r="I31" s="112"/>
      <c r="K31" s="129"/>
      <c r="L31" s="7"/>
    </row>
    <row r="32" spans="1:12" x14ac:dyDescent="0.25">
      <c r="A32" s="7"/>
      <c r="B32" s="128"/>
      <c r="C32" s="135" t="s">
        <v>9</v>
      </c>
      <c r="D32" s="124">
        <v>0</v>
      </c>
      <c r="E32" s="10"/>
      <c r="F32" s="10"/>
      <c r="G32" s="112"/>
      <c r="H32" s="112"/>
      <c r="I32" s="112"/>
      <c r="K32" s="129"/>
      <c r="L32" s="7"/>
    </row>
    <row r="33" spans="1:12" ht="15.75" thickBot="1" x14ac:dyDescent="0.3">
      <c r="A33" s="7"/>
      <c r="B33" s="132"/>
      <c r="C33" s="133"/>
      <c r="D33" s="133"/>
      <c r="E33" s="133"/>
      <c r="F33" s="133"/>
      <c r="G33" s="133"/>
      <c r="H33" s="133"/>
      <c r="I33" s="133"/>
      <c r="J33" s="133"/>
      <c r="K33" s="134"/>
      <c r="L33" s="7"/>
    </row>
    <row r="34" spans="1:12" ht="15.75" thickTop="1" x14ac:dyDescent="0.25">
      <c r="A34" s="7"/>
      <c r="K34" s="7"/>
      <c r="L34" s="7"/>
    </row>
    <row r="105" spans="7:7" hidden="1" x14ac:dyDescent="0.25">
      <c r="G105" s="7" t="s">
        <v>13</v>
      </c>
    </row>
    <row r="106" spans="7:7" hidden="1" x14ac:dyDescent="0.25">
      <c r="G106" s="7" t="s">
        <v>14</v>
      </c>
    </row>
  </sheetData>
  <sheetProtection algorithmName="SHA-512" hashValue="bpm2DB0CR/U1h/GBeR9i29acA/EX2TgBw7TgyrVqwIwPmH5tfV9+NfQLk5hy0htXlrFjXiZL9rfM9FixZx0cYg==" saltValue="wTtp5Ax5IQQ6vNtUFWJxNA==" spinCount="100000" sheet="1" objects="1" scenarios="1" selectLockedCells="1"/>
  <mergeCells count="2">
    <mergeCell ref="D3:F3"/>
    <mergeCell ref="G14:I14"/>
  </mergeCells>
  <dataValidations xWindow="829" yWindow="560" count="4">
    <dataValidation type="list" allowBlank="1" showInputMessage="1" showErrorMessage="1" sqref="F16:F25" xr:uid="{00000000-0002-0000-0100-000000000000}">
      <formula1>$G$105:$G$106</formula1>
    </dataValidation>
    <dataValidation allowBlank="1" showInputMessage="1" showErrorMessage="1" promptTitle="Time apportionment relief" prompt="The rules for the number of days held changed from April 2013. Please check that you have used the appropriate number of days in this box." sqref="I16:I25" xr:uid="{00000000-0002-0000-0100-000001000000}"/>
    <dataValidation allowBlank="1" showInputMessage="1" showErrorMessage="1" promptTitle="Time apportionment relief" prompt="Pre April 2013 time apportionment was only available for offshore bonds. Please check that time apportionment is available before completing this box" sqref="G17:G25" xr:uid="{00000000-0002-0000-0100-000002000000}"/>
    <dataValidation allowBlank="1" showInputMessage="1" showErrorMessage="1" promptTitle="Time apportionment relief" prompt="Pre April 2013 time apportionment was only available for offshore bonds. Please check that time apportionment is available for the bond gain before completing this box" sqref="G16" xr:uid="{00000000-0002-0000-0100-000003000000}"/>
  </dataValidations>
  <pageMargins left="0.7" right="0.7" top="0.75" bottom="0.75" header="0.3" footer="0.3"/>
  <pageSetup scale="53" orientation="portrait" r:id="rId1"/>
  <headerFooter>
    <oddFooter>&amp;C&amp;"Arial,Regular"&amp;10&amp;K000000</oddFooter>
    <evenFooter>&amp;C&amp;"Arial,Regular"&amp;10&amp;K000000INTERNAL USE ONLY</evenFooter>
    <firstFooter>&amp;C&amp;"Arial,Regular"&amp;10&amp;K000000INTERNAL USE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77"/>
  <sheetViews>
    <sheetView showGridLines="0" zoomScale="92" zoomScaleNormal="92" workbookViewId="0">
      <selection activeCell="M33" sqref="M33"/>
    </sheetView>
  </sheetViews>
  <sheetFormatPr defaultColWidth="0" defaultRowHeight="15" x14ac:dyDescent="0.25"/>
  <cols>
    <col min="1" max="1" width="3.7109375" customWidth="1"/>
    <col min="2" max="2" width="6.85546875" style="55" customWidth="1"/>
    <col min="3" max="3" width="25.7109375" style="55" customWidth="1"/>
    <col min="4" max="4" width="14.5703125" style="55" customWidth="1"/>
    <col min="5" max="5" width="10.7109375" style="55" bestFit="1" customWidth="1"/>
    <col min="6" max="6" width="31.5703125" style="55" customWidth="1"/>
    <col min="7" max="7" width="10.140625" style="55" customWidth="1"/>
    <col min="8" max="8" width="13.42578125" style="55" hidden="1" customWidth="1"/>
    <col min="9" max="9" width="7.28515625" style="55" customWidth="1"/>
    <col min="10" max="10" width="12.42578125" style="55" customWidth="1"/>
    <col min="11" max="11" width="8" style="55" customWidth="1"/>
    <col min="12" max="12" width="30.140625" style="55" customWidth="1"/>
    <col min="13" max="13" width="10.42578125" style="55" customWidth="1"/>
    <col min="14" max="14" width="13.42578125" style="55" customWidth="1"/>
    <col min="15" max="15" width="6.7109375" style="55" customWidth="1"/>
    <col min="16" max="16" width="10.140625" style="55" customWidth="1"/>
    <col min="17" max="17" width="4.5703125" style="55" customWidth="1"/>
    <col min="18" max="18" width="4.28515625" customWidth="1"/>
    <col min="19" max="16384" width="9.140625" hidden="1"/>
  </cols>
  <sheetData>
    <row r="1" spans="2:17" ht="15.75" thickBot="1" x14ac:dyDescent="0.3">
      <c r="B1" s="3"/>
      <c r="C1" s="3"/>
      <c r="D1" s="3"/>
      <c r="E1" s="3"/>
      <c r="F1" s="3"/>
      <c r="G1" s="3"/>
      <c r="H1" s="3"/>
      <c r="I1" s="3"/>
      <c r="J1" s="3"/>
      <c r="K1" s="3"/>
      <c r="L1" s="3"/>
      <c r="M1" s="3"/>
      <c r="N1" s="3"/>
      <c r="O1" s="3"/>
      <c r="P1" s="3"/>
      <c r="Q1" s="3"/>
    </row>
    <row r="2" spans="2:17" ht="75.75" customHeight="1" thickTop="1" thickBot="1" x14ac:dyDescent="0.3">
      <c r="B2" s="19"/>
      <c r="C2" s="45"/>
      <c r="D2" s="45"/>
      <c r="E2" s="16"/>
      <c r="F2" s="46" t="s">
        <v>94</v>
      </c>
      <c r="G2" s="16"/>
      <c r="H2" s="16"/>
      <c r="I2" s="16"/>
      <c r="J2" s="16"/>
      <c r="K2" s="16"/>
      <c r="L2" s="16"/>
      <c r="M2" s="16"/>
      <c r="N2" s="16"/>
      <c r="O2" s="16"/>
      <c r="P2" s="16"/>
      <c r="Q2" s="20"/>
    </row>
    <row r="3" spans="2:17" x14ac:dyDescent="0.25">
      <c r="B3" s="17"/>
      <c r="C3" s="22" t="s">
        <v>45</v>
      </c>
      <c r="D3" s="23"/>
      <c r="E3" s="3"/>
      <c r="F3" s="22" t="s">
        <v>35</v>
      </c>
      <c r="G3" s="31"/>
      <c r="H3" s="32" t="s">
        <v>33</v>
      </c>
      <c r="I3" s="32" t="s">
        <v>4</v>
      </c>
      <c r="J3" s="33" t="s">
        <v>5</v>
      </c>
      <c r="K3" s="3"/>
      <c r="L3" s="22" t="s">
        <v>36</v>
      </c>
      <c r="M3" s="31"/>
      <c r="N3" s="32" t="s">
        <v>33</v>
      </c>
      <c r="O3" s="32" t="s">
        <v>4</v>
      </c>
      <c r="P3" s="33" t="s">
        <v>5</v>
      </c>
      <c r="Q3" s="13"/>
    </row>
    <row r="4" spans="2:17" x14ac:dyDescent="0.25">
      <c r="B4" s="17"/>
      <c r="C4" s="24"/>
      <c r="D4" s="25"/>
      <c r="E4" s="3"/>
      <c r="F4" s="34"/>
      <c r="G4" s="35"/>
      <c r="H4" s="35"/>
      <c r="I4" s="35"/>
      <c r="J4" s="25"/>
      <c r="K4" s="3"/>
      <c r="L4" s="24"/>
      <c r="M4" s="35"/>
      <c r="N4" s="35"/>
      <c r="O4" s="35"/>
      <c r="P4" s="25"/>
      <c r="Q4" s="13"/>
    </row>
    <row r="5" spans="2:17" x14ac:dyDescent="0.25">
      <c r="B5" s="17"/>
      <c r="C5" s="24" t="s">
        <v>21</v>
      </c>
      <c r="D5" s="26">
        <f>SUMIF('Data entry'!F16:F25,"Onshore",'Data entry'!K16:K25)</f>
        <v>0</v>
      </c>
      <c r="E5" s="3"/>
      <c r="F5" s="24" t="s">
        <v>26</v>
      </c>
      <c r="G5" s="1">
        <f>MIN(D41,D6)</f>
        <v>0</v>
      </c>
      <c r="H5" s="1">
        <f>D34-G5</f>
        <v>0</v>
      </c>
      <c r="I5" s="36">
        <v>0</v>
      </c>
      <c r="J5" s="28">
        <f t="shared" ref="J5:J10" si="0">G5*I5</f>
        <v>0</v>
      </c>
      <c r="K5" s="3"/>
      <c r="L5" s="24" t="s">
        <v>26</v>
      </c>
      <c r="M5" s="1">
        <f>MIN(D50,D5)</f>
        <v>0</v>
      </c>
      <c r="N5" s="1">
        <f>D36-M5</f>
        <v>0</v>
      </c>
      <c r="O5" s="36">
        <v>0</v>
      </c>
      <c r="P5" s="28">
        <f t="shared" ref="P5:P10" si="1">M5*O5</f>
        <v>0</v>
      </c>
      <c r="Q5" s="13"/>
    </row>
    <row r="6" spans="2:17" x14ac:dyDescent="0.25">
      <c r="B6" s="17"/>
      <c r="C6" s="24" t="s">
        <v>41</v>
      </c>
      <c r="D6" s="26">
        <f>SUMIF('Data entry'!F16:F25,"Offshore",'Data entry'!K16:K25)</f>
        <v>0</v>
      </c>
      <c r="E6" s="3"/>
      <c r="F6" s="24" t="s">
        <v>15</v>
      </c>
      <c r="G6" s="1">
        <f>MIN(D42,H5)</f>
        <v>0</v>
      </c>
      <c r="H6" s="1">
        <f>H5-G6</f>
        <v>0</v>
      </c>
      <c r="I6" s="36">
        <v>0</v>
      </c>
      <c r="J6" s="28">
        <f t="shared" si="0"/>
        <v>0</v>
      </c>
      <c r="K6" s="3"/>
      <c r="L6" s="24" t="s">
        <v>15</v>
      </c>
      <c r="M6" s="1">
        <f>MIN(D51,N5)</f>
        <v>0</v>
      </c>
      <c r="N6" s="1">
        <f>N5-M6</f>
        <v>0</v>
      </c>
      <c r="O6" s="36">
        <v>0</v>
      </c>
      <c r="P6" s="28">
        <f t="shared" si="1"/>
        <v>0</v>
      </c>
      <c r="Q6" s="13"/>
    </row>
    <row r="7" spans="2:17" x14ac:dyDescent="0.25">
      <c r="B7" s="17"/>
      <c r="C7" s="24" t="s">
        <v>22</v>
      </c>
      <c r="D7" s="26">
        <f>'Data entry'!J26</f>
        <v>0</v>
      </c>
      <c r="E7" s="3"/>
      <c r="F7" s="24" t="s">
        <v>25</v>
      </c>
      <c r="G7" s="1">
        <f>MIN(D43,H6)</f>
        <v>0</v>
      </c>
      <c r="H7" s="1">
        <f>H6-G7</f>
        <v>0</v>
      </c>
      <c r="I7" s="36">
        <v>0</v>
      </c>
      <c r="J7" s="28">
        <f t="shared" si="0"/>
        <v>0</v>
      </c>
      <c r="K7" s="3"/>
      <c r="L7" s="24" t="s">
        <v>25</v>
      </c>
      <c r="M7" s="1">
        <f>MIN(D52,N6)</f>
        <v>0</v>
      </c>
      <c r="N7" s="1">
        <f>N6-M7</f>
        <v>0</v>
      </c>
      <c r="O7" s="36">
        <v>0</v>
      </c>
      <c r="P7" s="28">
        <f t="shared" si="1"/>
        <v>0</v>
      </c>
      <c r="Q7" s="13"/>
    </row>
    <row r="8" spans="2:17" x14ac:dyDescent="0.25">
      <c r="B8" s="17"/>
      <c r="C8" s="24" t="s">
        <v>20</v>
      </c>
      <c r="D8" s="27">
        <f>IFERROR('Data entry'!K26/'Data entry'!J26,0)</f>
        <v>0</v>
      </c>
      <c r="E8" s="3"/>
      <c r="F8" s="24" t="s">
        <v>1</v>
      </c>
      <c r="G8" s="1">
        <f>MIN(D45,H7)</f>
        <v>0</v>
      </c>
      <c r="H8" s="1">
        <f>H7-G8</f>
        <v>0</v>
      </c>
      <c r="I8" s="36">
        <v>0.2</v>
      </c>
      <c r="J8" s="28">
        <f t="shared" si="0"/>
        <v>0</v>
      </c>
      <c r="K8" s="3"/>
      <c r="L8" s="24" t="s">
        <v>1</v>
      </c>
      <c r="M8" s="1">
        <f>MIN(D54,N7)</f>
        <v>0</v>
      </c>
      <c r="N8" s="1">
        <f>N7-M8</f>
        <v>0</v>
      </c>
      <c r="O8" s="36">
        <v>0.2</v>
      </c>
      <c r="P8" s="28">
        <f t="shared" si="1"/>
        <v>0</v>
      </c>
      <c r="Q8" s="13"/>
    </row>
    <row r="9" spans="2:17" x14ac:dyDescent="0.25">
      <c r="B9" s="17"/>
      <c r="C9" s="59" t="s">
        <v>81</v>
      </c>
      <c r="D9" s="60">
        <f>IFERROR(D69,0)</f>
        <v>0</v>
      </c>
      <c r="E9" s="3"/>
      <c r="F9" s="24" t="s">
        <v>2</v>
      </c>
      <c r="G9" s="1">
        <f>MIN(D46,H8)</f>
        <v>0</v>
      </c>
      <c r="H9" s="1">
        <f>H8-G9</f>
        <v>0</v>
      </c>
      <c r="I9" s="36">
        <v>0.4</v>
      </c>
      <c r="J9" s="28">
        <f t="shared" si="0"/>
        <v>0</v>
      </c>
      <c r="K9" s="3"/>
      <c r="L9" s="24" t="s">
        <v>2</v>
      </c>
      <c r="M9" s="1">
        <f>MIN(D55,N8)</f>
        <v>0</v>
      </c>
      <c r="N9" s="1">
        <f>N8-M9</f>
        <v>0</v>
      </c>
      <c r="O9" s="36">
        <v>0.4</v>
      </c>
      <c r="P9" s="28">
        <f t="shared" si="1"/>
        <v>0</v>
      </c>
      <c r="Q9" s="13"/>
    </row>
    <row r="10" spans="2:17" ht="15.75" thickBot="1" x14ac:dyDescent="0.3">
      <c r="B10" s="17"/>
      <c r="C10" s="24" t="s">
        <v>0</v>
      </c>
      <c r="D10" s="28">
        <f>MAX(0,IF('Data entry'!E29&gt;100000,'Data entry'!D6-(('Data entry'!E29-100000)/2),'Data entry'!D6))</f>
        <v>12570</v>
      </c>
      <c r="E10" s="28">
        <f>MAX(0,IF('Data entry'!F29&gt;100000,'Data entry'!D6-(('Data entry'!F29-100000)/2),'Data entry'!D6))</f>
        <v>12570</v>
      </c>
      <c r="F10" s="37" t="s">
        <v>3</v>
      </c>
      <c r="G10" s="38">
        <f>H9</f>
        <v>0</v>
      </c>
      <c r="H10" s="38">
        <f>H9-G10</f>
        <v>0</v>
      </c>
      <c r="I10" s="39">
        <v>0.45</v>
      </c>
      <c r="J10" s="40">
        <f t="shared" si="0"/>
        <v>0</v>
      </c>
      <c r="K10" s="3"/>
      <c r="L10" s="24" t="s">
        <v>3</v>
      </c>
      <c r="M10" s="1">
        <f>N9</f>
        <v>0</v>
      </c>
      <c r="N10" s="1">
        <f>N9-M10</f>
        <v>0</v>
      </c>
      <c r="O10" s="36">
        <v>0.45</v>
      </c>
      <c r="P10" s="28">
        <f t="shared" si="1"/>
        <v>0</v>
      </c>
      <c r="Q10" s="13"/>
    </row>
    <row r="11" spans="2:17" ht="15.75" thickBot="1" x14ac:dyDescent="0.3">
      <c r="B11" s="17"/>
      <c r="C11" s="24" t="s">
        <v>48</v>
      </c>
      <c r="D11" s="28">
        <f>'Data entry'!D7+'Data entry'!D32</f>
        <v>37700</v>
      </c>
      <c r="E11" s="3"/>
      <c r="F11" s="69" t="s">
        <v>88</v>
      </c>
      <c r="G11" s="70"/>
      <c r="H11" s="70"/>
      <c r="I11" s="71"/>
      <c r="J11" s="72">
        <f>SUM(J5:J10)</f>
        <v>0</v>
      </c>
      <c r="K11" s="3"/>
      <c r="L11" s="37" t="s">
        <v>79</v>
      </c>
      <c r="M11" s="38"/>
      <c r="N11" s="38"/>
      <c r="O11" s="39"/>
      <c r="P11" s="40">
        <f>SUM(P5:P10)</f>
        <v>0</v>
      </c>
      <c r="Q11" s="13"/>
    </row>
    <row r="12" spans="2:17" ht="15.75" thickBot="1" x14ac:dyDescent="0.3">
      <c r="B12" s="17"/>
      <c r="C12" s="24" t="s">
        <v>49</v>
      </c>
      <c r="D12" s="28">
        <f>'Data entry'!D8</f>
        <v>87440</v>
      </c>
      <c r="E12" s="3"/>
      <c r="F12" s="66"/>
      <c r="G12" s="67"/>
      <c r="H12" s="67"/>
      <c r="I12" s="68"/>
      <c r="J12" s="67"/>
      <c r="K12" s="3"/>
      <c r="L12" s="37" t="s">
        <v>42</v>
      </c>
      <c r="M12" s="41"/>
      <c r="N12" s="41"/>
      <c r="O12" s="42"/>
      <c r="P12" s="40">
        <f>ROUNDUP(D5*0.2,0)-(M5*0.2)</f>
        <v>0</v>
      </c>
      <c r="Q12" s="13"/>
    </row>
    <row r="13" spans="2:17" ht="15.75" thickBot="1" x14ac:dyDescent="0.3">
      <c r="B13" s="17"/>
      <c r="C13" s="24" t="s">
        <v>25</v>
      </c>
      <c r="D13" s="28">
        <f>IF(D16="Basic Rate", 'Data entry'!D10,IF(D16="Higher Rate",'Data entry'!D11,'Data entry'!D12))</f>
        <v>1000</v>
      </c>
      <c r="E13" s="28">
        <f>IF(E16="Basic Rate", 'Data entry'!D10,IF(E16="Higher Rate",'Data entry'!D11,'Data entry'!D12))</f>
        <v>1000</v>
      </c>
      <c r="F13" s="3"/>
      <c r="G13" s="3"/>
      <c r="H13" s="3"/>
      <c r="I13" s="3"/>
      <c r="J13" s="3"/>
      <c r="K13" s="3"/>
      <c r="L13" s="69" t="s">
        <v>87</v>
      </c>
      <c r="M13" s="70"/>
      <c r="N13" s="70"/>
      <c r="O13" s="71"/>
      <c r="P13" s="72">
        <f>MAX(0,SUM(P5:P10)-P12)</f>
        <v>0</v>
      </c>
      <c r="Q13" s="13"/>
    </row>
    <row r="14" spans="2:17" x14ac:dyDescent="0.25">
      <c r="B14" s="17"/>
      <c r="C14" s="24" t="s">
        <v>32</v>
      </c>
      <c r="D14" s="28">
        <f>D43</f>
        <v>1000</v>
      </c>
      <c r="E14" s="162">
        <f>D61</f>
        <v>1000</v>
      </c>
      <c r="F14" s="22" t="s">
        <v>6</v>
      </c>
      <c r="G14" s="43"/>
      <c r="H14" s="43"/>
      <c r="I14" s="31"/>
      <c r="J14" s="44"/>
      <c r="K14" s="3"/>
      <c r="L14" s="52"/>
      <c r="M14" s="53"/>
      <c r="N14" s="53"/>
      <c r="O14" s="53"/>
      <c r="P14" s="54"/>
      <c r="Q14" s="13"/>
    </row>
    <row r="15" spans="2:17" x14ac:dyDescent="0.25">
      <c r="B15" s="17"/>
      <c r="C15" s="24" t="s">
        <v>16</v>
      </c>
      <c r="D15" s="28">
        <f>'Data entry'!D13</f>
        <v>500</v>
      </c>
      <c r="E15" s="3"/>
      <c r="F15" s="24" t="s">
        <v>0</v>
      </c>
      <c r="G15" s="1">
        <f>MIN(D7,D59)</f>
        <v>0</v>
      </c>
      <c r="H15" s="1">
        <f>D7-G15</f>
        <v>0</v>
      </c>
      <c r="I15" s="36">
        <v>0</v>
      </c>
      <c r="J15" s="28">
        <f>G15*I15</f>
        <v>0</v>
      </c>
      <c r="K15" s="3"/>
      <c r="L15" s="3"/>
      <c r="M15" s="3"/>
      <c r="N15" s="3"/>
      <c r="O15" s="3"/>
      <c r="P15" s="3"/>
      <c r="Q15" s="13"/>
    </row>
    <row r="16" spans="2:17" ht="15.75" thickBot="1" x14ac:dyDescent="0.3">
      <c r="B16" s="17"/>
      <c r="C16" s="29" t="s">
        <v>34</v>
      </c>
      <c r="D16" s="30" t="str">
        <f>'Data entry'!E30</f>
        <v>Basic Rate</v>
      </c>
      <c r="E16" s="30" t="str">
        <f>'Data entry'!F30</f>
        <v>Basic Rate</v>
      </c>
      <c r="F16" s="24" t="s">
        <v>15</v>
      </c>
      <c r="G16" s="1">
        <f>MIN(D60,H15)</f>
        <v>0</v>
      </c>
      <c r="H16" s="1">
        <f>H15-G16</f>
        <v>0</v>
      </c>
      <c r="I16" s="36">
        <v>0</v>
      </c>
      <c r="J16" s="28">
        <f t="shared" ref="J16:J20" si="2">G16*I16</f>
        <v>0</v>
      </c>
      <c r="K16" s="3"/>
      <c r="L16" s="48" t="s">
        <v>44</v>
      </c>
      <c r="M16" s="3"/>
      <c r="N16" s="3"/>
      <c r="O16" s="3"/>
      <c r="P16" s="3"/>
      <c r="Q16" s="13"/>
    </row>
    <row r="17" spans="1:18" x14ac:dyDescent="0.25">
      <c r="B17" s="17"/>
      <c r="C17" s="3"/>
      <c r="D17" s="3"/>
      <c r="E17" s="3"/>
      <c r="F17" s="24" t="s">
        <v>25</v>
      </c>
      <c r="G17" s="1">
        <f>MIN(D61,H16)</f>
        <v>0</v>
      </c>
      <c r="H17" s="1">
        <f>H16-G17</f>
        <v>0</v>
      </c>
      <c r="I17" s="36">
        <v>0</v>
      </c>
      <c r="J17" s="28">
        <f t="shared" si="2"/>
        <v>0</v>
      </c>
      <c r="K17" s="3"/>
      <c r="L17" s="176" t="s">
        <v>57</v>
      </c>
      <c r="M17" s="176"/>
      <c r="N17" s="176"/>
      <c r="O17" s="176"/>
      <c r="P17" s="176"/>
      <c r="Q17" s="13"/>
    </row>
    <row r="18" spans="1:18" x14ac:dyDescent="0.25">
      <c r="B18" s="17"/>
      <c r="C18" s="3"/>
      <c r="D18" s="3"/>
      <c r="E18" s="3"/>
      <c r="F18" s="24" t="s">
        <v>1</v>
      </c>
      <c r="G18" s="1">
        <f>MIN(D63,H17)</f>
        <v>0</v>
      </c>
      <c r="H18" s="1">
        <f>H17-G18</f>
        <v>0</v>
      </c>
      <c r="I18" s="36">
        <v>0.2</v>
      </c>
      <c r="J18" s="28">
        <f t="shared" si="2"/>
        <v>0</v>
      </c>
      <c r="K18" s="3"/>
      <c r="L18" s="176"/>
      <c r="M18" s="176"/>
      <c r="N18" s="176"/>
      <c r="O18" s="176"/>
      <c r="P18" s="176"/>
      <c r="Q18" s="13"/>
    </row>
    <row r="19" spans="1:18" x14ac:dyDescent="0.25">
      <c r="B19" s="17"/>
      <c r="C19" s="3"/>
      <c r="D19" s="4"/>
      <c r="E19" s="3"/>
      <c r="F19" s="24" t="s">
        <v>2</v>
      </c>
      <c r="G19" s="1">
        <f>MIN(D64,H18)</f>
        <v>0</v>
      </c>
      <c r="H19" s="1">
        <f>H18-G19</f>
        <v>0</v>
      </c>
      <c r="I19" s="36">
        <v>0.4</v>
      </c>
      <c r="J19" s="28">
        <f t="shared" si="2"/>
        <v>0</v>
      </c>
      <c r="K19" s="3"/>
      <c r="L19" s="175" t="s">
        <v>58</v>
      </c>
      <c r="M19" s="175"/>
      <c r="N19" s="175"/>
      <c r="O19" s="175"/>
      <c r="P19" s="175"/>
      <c r="Q19" s="13"/>
    </row>
    <row r="20" spans="1:18" x14ac:dyDescent="0.25">
      <c r="B20" s="17"/>
      <c r="C20" s="3"/>
      <c r="D20" s="3"/>
      <c r="E20" s="3"/>
      <c r="F20" s="24" t="s">
        <v>3</v>
      </c>
      <c r="G20" s="1">
        <f>H19</f>
        <v>0</v>
      </c>
      <c r="H20" s="1">
        <f>H19-G20</f>
        <v>0</v>
      </c>
      <c r="I20" s="36">
        <v>0.45</v>
      </c>
      <c r="J20" s="28">
        <f t="shared" si="2"/>
        <v>0</v>
      </c>
      <c r="K20" s="3"/>
      <c r="L20" s="175"/>
      <c r="M20" s="175"/>
      <c r="N20" s="175"/>
      <c r="O20" s="175"/>
      <c r="P20" s="175"/>
      <c r="Q20" s="13"/>
    </row>
    <row r="21" spans="1:18" x14ac:dyDescent="0.25">
      <c r="B21" s="17"/>
      <c r="C21" s="3"/>
      <c r="D21" s="3"/>
      <c r="E21" s="3"/>
      <c r="F21" s="24" t="s">
        <v>85</v>
      </c>
      <c r="G21" s="35"/>
      <c r="H21" s="35"/>
      <c r="I21" s="35"/>
      <c r="J21" s="28">
        <f>SUM(J15:J20)</f>
        <v>0</v>
      </c>
      <c r="K21" s="3"/>
      <c r="L21" s="50" t="s">
        <v>59</v>
      </c>
      <c r="M21" s="49"/>
      <c r="N21" s="49"/>
      <c r="O21" s="49"/>
      <c r="P21" s="49"/>
      <c r="Q21" s="13"/>
    </row>
    <row r="22" spans="1:18" ht="15.75" thickBot="1" x14ac:dyDescent="0.3">
      <c r="B22" s="17"/>
      <c r="C22" s="3"/>
      <c r="D22" s="3"/>
      <c r="E22" s="3"/>
      <c r="F22" s="37" t="s">
        <v>89</v>
      </c>
      <c r="G22" s="64"/>
      <c r="H22" s="64"/>
      <c r="I22" s="64"/>
      <c r="J22" s="40">
        <f>IFERROR(ROUNDUP((D5+D6)/D8*0.2,0)-ROUNDUP((G15*0.2),0),0)</f>
        <v>0</v>
      </c>
      <c r="K22" s="3"/>
      <c r="L22" s="50"/>
      <c r="M22" s="49"/>
      <c r="N22" s="49"/>
      <c r="O22" s="49"/>
      <c r="P22" s="49"/>
      <c r="Q22" s="13"/>
    </row>
    <row r="23" spans="1:18" ht="15.75" thickBot="1" x14ac:dyDescent="0.3">
      <c r="B23" s="17"/>
      <c r="C23" s="3"/>
      <c r="D23" s="3"/>
      <c r="E23" s="3"/>
      <c r="F23" s="69" t="s">
        <v>90</v>
      </c>
      <c r="G23" s="65"/>
      <c r="H23" s="65"/>
      <c r="I23" s="65"/>
      <c r="J23" s="72">
        <f>MAX(0,(J21-J22)*D8)</f>
        <v>0</v>
      </c>
      <c r="K23" s="3"/>
      <c r="L23" s="176" t="s">
        <v>96</v>
      </c>
      <c r="M23" s="176"/>
      <c r="N23" s="176"/>
      <c r="O23" s="176"/>
      <c r="P23" s="176"/>
      <c r="Q23" s="13"/>
    </row>
    <row r="24" spans="1:18" ht="35.25" customHeight="1" thickBot="1" x14ac:dyDescent="0.3">
      <c r="B24" s="17"/>
      <c r="C24" s="3"/>
      <c r="D24" s="3"/>
      <c r="E24" s="3"/>
      <c r="F24" s="81" t="s">
        <v>93</v>
      </c>
      <c r="G24" s="7"/>
      <c r="H24" s="7"/>
      <c r="I24" s="7"/>
      <c r="J24" s="7"/>
      <c r="K24" s="3"/>
      <c r="L24" s="176"/>
      <c r="M24" s="176"/>
      <c r="N24" s="176"/>
      <c r="O24" s="176"/>
      <c r="P24" s="176"/>
      <c r="Q24" s="13"/>
    </row>
    <row r="25" spans="1:18" ht="23.25" customHeight="1" thickTop="1" thickBot="1" x14ac:dyDescent="0.35">
      <c r="B25" s="17"/>
      <c r="C25" s="3"/>
      <c r="D25" s="3"/>
      <c r="E25" s="3"/>
      <c r="F25" s="80" t="s">
        <v>95</v>
      </c>
      <c r="G25" s="75"/>
      <c r="H25" s="73"/>
      <c r="I25" s="73"/>
      <c r="J25" s="78">
        <f>IF(D8=0,0,P13+P39-J23)</f>
        <v>0</v>
      </c>
      <c r="K25" s="3"/>
      <c r="L25" s="175" t="s">
        <v>75</v>
      </c>
      <c r="M25" s="175"/>
      <c r="N25" s="175"/>
      <c r="O25" s="175"/>
      <c r="P25" s="175"/>
      <c r="Q25" s="13"/>
    </row>
    <row r="26" spans="1:18" ht="23.25" customHeight="1" thickTop="1" thickBot="1" x14ac:dyDescent="0.35">
      <c r="B26" s="17"/>
      <c r="C26" s="3"/>
      <c r="D26" s="3"/>
      <c r="E26" s="3"/>
      <c r="F26" s="76" t="s">
        <v>53</v>
      </c>
      <c r="G26" s="77"/>
      <c r="H26" s="74"/>
      <c r="I26" s="74"/>
      <c r="J26" s="79">
        <f>MAX(0,J11+P13-J25)</f>
        <v>0</v>
      </c>
      <c r="K26" s="3"/>
      <c r="L26" s="175"/>
      <c r="M26" s="175"/>
      <c r="N26" s="175"/>
      <c r="O26" s="175"/>
      <c r="P26" s="175"/>
      <c r="Q26" s="13"/>
    </row>
    <row r="27" spans="1:18" s="47" customFormat="1" ht="67.5" customHeight="1" thickTop="1" thickBot="1" x14ac:dyDescent="0.3">
      <c r="A27"/>
      <c r="B27" s="18"/>
      <c r="C27" s="14"/>
      <c r="D27" s="14"/>
      <c r="E27" s="14"/>
      <c r="F27" s="174" t="s">
        <v>92</v>
      </c>
      <c r="G27" s="174"/>
      <c r="H27" s="174"/>
      <c r="I27" s="174"/>
      <c r="J27" s="174"/>
      <c r="K27" s="14"/>
      <c r="L27" s="174" t="s">
        <v>74</v>
      </c>
      <c r="M27" s="174"/>
      <c r="N27" s="174"/>
      <c r="O27" s="174"/>
      <c r="P27" s="174"/>
      <c r="Q27" s="15"/>
      <c r="R27" s="8"/>
    </row>
    <row r="28" spans="1:18" ht="15.75" thickTop="1" x14ac:dyDescent="0.25">
      <c r="B28" s="3"/>
      <c r="C28" s="3"/>
      <c r="D28" s="3"/>
      <c r="E28" s="3"/>
      <c r="F28" s="3"/>
      <c r="G28" s="3"/>
      <c r="H28" s="3"/>
      <c r="I28" s="3"/>
      <c r="J28" s="3"/>
      <c r="K28" s="3"/>
      <c r="L28" s="3"/>
      <c r="M28" s="3"/>
      <c r="N28" s="3"/>
      <c r="O28" s="3"/>
      <c r="P28" s="3"/>
      <c r="Q28" s="3"/>
    </row>
    <row r="31" spans="1:18" x14ac:dyDescent="0.25">
      <c r="C31" s="56" t="s">
        <v>27</v>
      </c>
      <c r="L31" s="56" t="s">
        <v>134</v>
      </c>
    </row>
    <row r="32" spans="1:18" x14ac:dyDescent="0.25">
      <c r="C32" s="55" t="s">
        <v>8</v>
      </c>
      <c r="D32" s="57">
        <f>'Data entry'!D29</f>
        <v>0</v>
      </c>
      <c r="L32" s="61" t="s">
        <v>26</v>
      </c>
      <c r="M32" s="62">
        <f>MIN(D72,(D6+D5))</f>
        <v>0</v>
      </c>
      <c r="N32" s="62">
        <f>(D34+D36)-M32</f>
        <v>0</v>
      </c>
      <c r="O32" s="63">
        <v>0</v>
      </c>
      <c r="P32" s="62">
        <f t="shared" ref="P32:P37" si="3">M32*O32</f>
        <v>0</v>
      </c>
    </row>
    <row r="33" spans="3:16" x14ac:dyDescent="0.25">
      <c r="C33" s="55" t="s">
        <v>28</v>
      </c>
      <c r="D33" s="57">
        <f>'Data entry'!D30</f>
        <v>0</v>
      </c>
      <c r="L33" s="61" t="s">
        <v>15</v>
      </c>
      <c r="M33" s="62">
        <f>MIN(D73,N32)</f>
        <v>0</v>
      </c>
      <c r="N33" s="62">
        <f>N32-M33</f>
        <v>0</v>
      </c>
      <c r="O33" s="63">
        <v>0</v>
      </c>
      <c r="P33" s="62">
        <f t="shared" si="3"/>
        <v>0</v>
      </c>
    </row>
    <row r="34" spans="3:16" x14ac:dyDescent="0.25">
      <c r="C34" s="55" t="s">
        <v>29</v>
      </c>
      <c r="D34" s="57">
        <f>D6</f>
        <v>0</v>
      </c>
      <c r="L34" s="61" t="s">
        <v>25</v>
      </c>
      <c r="M34" s="62">
        <f>MIN(D74,N33)</f>
        <v>0</v>
      </c>
      <c r="N34" s="62">
        <f>N33-M34</f>
        <v>0</v>
      </c>
      <c r="O34" s="63">
        <v>0</v>
      </c>
      <c r="P34" s="62">
        <f t="shared" si="3"/>
        <v>0</v>
      </c>
    </row>
    <row r="35" spans="3:16" x14ac:dyDescent="0.25">
      <c r="C35" s="55" t="s">
        <v>30</v>
      </c>
      <c r="D35" s="57">
        <f>'Data entry'!D31</f>
        <v>0</v>
      </c>
      <c r="L35" s="61" t="s">
        <v>1</v>
      </c>
      <c r="M35" s="62">
        <f>MIN(D76,N34)</f>
        <v>0</v>
      </c>
      <c r="N35" s="62">
        <f>N34-M35</f>
        <v>0</v>
      </c>
      <c r="O35" s="63">
        <v>0.2</v>
      </c>
      <c r="P35" s="62">
        <f t="shared" si="3"/>
        <v>0</v>
      </c>
    </row>
    <row r="36" spans="3:16" x14ac:dyDescent="0.25">
      <c r="C36" s="55" t="s">
        <v>31</v>
      </c>
      <c r="D36" s="57">
        <f>D5</f>
        <v>0</v>
      </c>
      <c r="L36" s="61" t="s">
        <v>2</v>
      </c>
      <c r="M36" s="62">
        <f>MIN(D77,N35)</f>
        <v>0</v>
      </c>
      <c r="N36" s="62">
        <f>N35-M36</f>
        <v>0</v>
      </c>
      <c r="O36" s="63">
        <v>0.4</v>
      </c>
      <c r="P36" s="62">
        <f t="shared" si="3"/>
        <v>0</v>
      </c>
    </row>
    <row r="37" spans="3:16" x14ac:dyDescent="0.25">
      <c r="L37" s="61" t="s">
        <v>3</v>
      </c>
      <c r="M37" s="62">
        <f>N36</f>
        <v>0</v>
      </c>
      <c r="N37" s="62">
        <f>N36-M37</f>
        <v>0</v>
      </c>
      <c r="O37" s="63">
        <v>0.45</v>
      </c>
      <c r="P37" s="62">
        <f t="shared" si="3"/>
        <v>0</v>
      </c>
    </row>
    <row r="38" spans="3:16" x14ac:dyDescent="0.25">
      <c r="L38" s="61" t="s">
        <v>135</v>
      </c>
      <c r="M38" s="62"/>
      <c r="N38" s="62"/>
      <c r="O38" s="63"/>
      <c r="P38" s="62">
        <f>SUM(P32:P37)</f>
        <v>0</v>
      </c>
    </row>
    <row r="39" spans="3:16" x14ac:dyDescent="0.25">
      <c r="L39" s="61" t="s">
        <v>91</v>
      </c>
      <c r="M39" s="61"/>
      <c r="N39" s="61"/>
      <c r="O39" s="61"/>
      <c r="P39" s="62">
        <f>MAX(0,P38-((D6+D5)*0.2-(M32*0.2)))</f>
        <v>0</v>
      </c>
    </row>
    <row r="40" spans="3:16" x14ac:dyDescent="0.25">
      <c r="C40" s="56" t="s">
        <v>39</v>
      </c>
      <c r="M40" s="57">
        <f>ROUNDUP((D5+D6)*0.2,0)-(M32*0.2)</f>
        <v>0</v>
      </c>
    </row>
    <row r="41" spans="3:16" x14ac:dyDescent="0.25">
      <c r="C41" s="55" t="s">
        <v>0</v>
      </c>
      <c r="D41" s="58">
        <f>MAX(0,D$10-D$32-D$33)</f>
        <v>12570</v>
      </c>
    </row>
    <row r="42" spans="3:16" x14ac:dyDescent="0.25">
      <c r="C42" s="55" t="s">
        <v>15</v>
      </c>
      <c r="D42" s="58">
        <f>MAX(0,IF(D$32+D$33&gt;=D$10+'Data entry'!D$9,0,MIN(D$10+'Data entry'!D$9-(D$32+D$33),'Data entry'!D9)))</f>
        <v>5000</v>
      </c>
    </row>
    <row r="43" spans="3:16" x14ac:dyDescent="0.25">
      <c r="C43" s="55" t="s">
        <v>46</v>
      </c>
      <c r="D43" s="57">
        <f>MAX(0,IF(D$33=0,D$13,D$13-IF(D$33+D$32&lt;=D$10+'Data entry'!D$9,0,IF(D$32&gt;=D$10+'Data entry'!D$9,D$33,(D$32+D$33)-(D$10+'Data entry'!D$9)))))</f>
        <v>1000</v>
      </c>
      <c r="E43" s="57">
        <f>MAX(0,D11+D10-D32-D33)</f>
        <v>50270</v>
      </c>
      <c r="F43" s="57">
        <f>MIN(D43,E43)</f>
        <v>1000</v>
      </c>
    </row>
    <row r="44" spans="3:16" x14ac:dyDescent="0.25">
      <c r="C44" s="55" t="s">
        <v>47</v>
      </c>
      <c r="D44" s="57">
        <f>MAX(0,D13-F43-D33)</f>
        <v>0</v>
      </c>
    </row>
    <row r="45" spans="3:16" x14ac:dyDescent="0.25">
      <c r="C45" s="55" t="s">
        <v>37</v>
      </c>
      <c r="D45" s="57">
        <f>MAX(0,D$11-(MAX(0,D$32+D$33-D$10))-F43-D42)</f>
        <v>31700</v>
      </c>
    </row>
    <row r="46" spans="3:16" x14ac:dyDescent="0.25">
      <c r="C46" s="55" t="s">
        <v>38</v>
      </c>
      <c r="D46" s="57">
        <f>MAX(0,D$12-MAX(0,(D$32+D$33-D$11-D$10))-D44)</f>
        <v>87440</v>
      </c>
    </row>
    <row r="49" spans="3:6" x14ac:dyDescent="0.25">
      <c r="C49" s="56" t="s">
        <v>40</v>
      </c>
    </row>
    <row r="50" spans="3:6" x14ac:dyDescent="0.25">
      <c r="C50" s="55" t="s">
        <v>0</v>
      </c>
      <c r="D50" s="58">
        <f>MAX(0,D$10-D$32-D$33-D35-D34)</f>
        <v>12570</v>
      </c>
    </row>
    <row r="51" spans="3:6" x14ac:dyDescent="0.25">
      <c r="C51" s="55" t="s">
        <v>15</v>
      </c>
      <c r="D51" s="58">
        <f>MAX(0,IF(D$32+D$33+D$34+D$35&gt;=D$10+'Data entry'!D$9,0,MIN(D$10+'Data entry'!D$9-(D$32+D$33+D$34+D$35),'Data entry'!D9)))</f>
        <v>5000</v>
      </c>
    </row>
    <row r="52" spans="3:6" x14ac:dyDescent="0.25">
      <c r="C52" s="55" t="s">
        <v>46</v>
      </c>
      <c r="D52" s="57">
        <f>MAX(0,IF(D$33+D$34=0,D$13,D$13-IF(D$33+D$32+D$34&lt;=D$10+'Data entry'!D$9,0,IF(D$32&gt;=D$10+'Data entry'!D$9,D$33+D$34,(D$32+D$33+D$34)-(D$10+'Data entry'!D$9)))))</f>
        <v>1000</v>
      </c>
      <c r="E52" s="57">
        <f>MAX(0,D$11+D$10-D$32-D$33-D$34)</f>
        <v>50270</v>
      </c>
      <c r="F52" s="57">
        <f>MIN(D52,E52)</f>
        <v>1000</v>
      </c>
    </row>
    <row r="53" spans="3:6" x14ac:dyDescent="0.25">
      <c r="C53" s="55" t="s">
        <v>47</v>
      </c>
      <c r="D53" s="57">
        <f>MAX(0,D$13-F52-D$33)</f>
        <v>0</v>
      </c>
    </row>
    <row r="54" spans="3:6" x14ac:dyDescent="0.25">
      <c r="C54" s="55" t="s">
        <v>37</v>
      </c>
      <c r="D54" s="57">
        <f>MAX(0,D$11-MAX(0,(D$32+D$33+D$34+D$35-D$10))-F52-D51)</f>
        <v>31700</v>
      </c>
    </row>
    <row r="55" spans="3:6" x14ac:dyDescent="0.25">
      <c r="C55" s="55" t="s">
        <v>38</v>
      </c>
      <c r="D55" s="57">
        <f>MAX(0,D$12-MAX(0,(D$32+D$33+D$34+D$35-D$11-D$10))-D53)</f>
        <v>87440</v>
      </c>
    </row>
    <row r="58" spans="3:6" x14ac:dyDescent="0.25">
      <c r="C58" s="56" t="s">
        <v>43</v>
      </c>
    </row>
    <row r="59" spans="3:6" x14ac:dyDescent="0.25">
      <c r="C59" s="55" t="s">
        <v>0</v>
      </c>
      <c r="D59" s="58">
        <f>MAX(0,E$10-D$32-D$33-D35)</f>
        <v>12570</v>
      </c>
    </row>
    <row r="60" spans="3:6" x14ac:dyDescent="0.25">
      <c r="C60" s="55" t="s">
        <v>15</v>
      </c>
      <c r="D60" s="58">
        <f>MAX(0,IF(D$32+D$33+D$35&gt;=E$10+'Data entry'!D$9,0,MIN(E$10+'Data entry'!D$9-(D$32+D$33+D$35),'Data entry'!D9)))</f>
        <v>5000</v>
      </c>
    </row>
    <row r="61" spans="3:6" x14ac:dyDescent="0.25">
      <c r="C61" s="55" t="s">
        <v>46</v>
      </c>
      <c r="D61" s="57">
        <f>MAX(0,IF(D$33=0,E$13,E$13-IF(D$33+D$32&lt;=E$10+'Data entry'!D$9,0,IF(D$32&gt;=E$10+'Data entry'!D$9,D$33,(D$32+D$33)-(E$10+'Data entry'!D$9)))))</f>
        <v>1000</v>
      </c>
      <c r="E61" s="57">
        <f>MAX(0,D$11+E$10-D$32-D$33)</f>
        <v>50270</v>
      </c>
      <c r="F61" s="57">
        <f>MIN(D61,E61)</f>
        <v>1000</v>
      </c>
    </row>
    <row r="62" spans="3:6" x14ac:dyDescent="0.25">
      <c r="C62" s="55" t="s">
        <v>47</v>
      </c>
      <c r="D62" s="57">
        <f>MAX(0,E13-F61-D33)</f>
        <v>0</v>
      </c>
    </row>
    <row r="63" spans="3:6" x14ac:dyDescent="0.25">
      <c r="C63" s="55" t="s">
        <v>37</v>
      </c>
      <c r="D63" s="57">
        <f>MAX(0,D$11-MAX(0,(D$32+D$33+D$35-E$10))-F61-D60)</f>
        <v>31700</v>
      </c>
    </row>
    <row r="64" spans="3:6" x14ac:dyDescent="0.25">
      <c r="C64" s="55" t="s">
        <v>38</v>
      </c>
      <c r="D64" s="57">
        <f>MAX(0,D$12-MAX(0,(D$32+D$33+D$35-D$11-E$10))-D62)</f>
        <v>87440</v>
      </c>
    </row>
    <row r="66" spans="3:6" x14ac:dyDescent="0.25">
      <c r="C66" s="55" t="s">
        <v>82</v>
      </c>
    </row>
    <row r="67" spans="3:6" x14ac:dyDescent="0.25">
      <c r="C67" s="55" t="s">
        <v>83</v>
      </c>
      <c r="D67" s="55">
        <f>SUMIF('Data entry'!F16:F25,"Onshore",'Data entry'!D16:D25)</f>
        <v>0</v>
      </c>
    </row>
    <row r="68" spans="3:6" x14ac:dyDescent="0.25">
      <c r="C68" s="55" t="s">
        <v>84</v>
      </c>
      <c r="D68" s="55">
        <f>SUMIF('Data entry'!F16:F25,"Onshore",'Data entry'!J16:J25)</f>
        <v>0</v>
      </c>
    </row>
    <row r="69" spans="3:6" x14ac:dyDescent="0.25">
      <c r="D69" s="55">
        <f>IFERROR(D67/D68,0)</f>
        <v>0</v>
      </c>
    </row>
    <row r="71" spans="3:6" x14ac:dyDescent="0.25">
      <c r="C71" s="56" t="s">
        <v>133</v>
      </c>
    </row>
    <row r="72" spans="3:6" x14ac:dyDescent="0.25">
      <c r="C72" s="55" t="s">
        <v>0</v>
      </c>
      <c r="D72" s="58">
        <f>MAX(0,D10-D$32-D$33-D35)</f>
        <v>12570</v>
      </c>
    </row>
    <row r="73" spans="3:6" x14ac:dyDescent="0.25">
      <c r="C73" s="55" t="s">
        <v>15</v>
      </c>
      <c r="D73" s="58">
        <f>MAX(0,IF(D$32+D$33+D$35&gt;=D$10+'Data entry'!D$9,0,MIN(D$10+'Data entry'!D$9-(D$32+D$33+D$35),'Data entry'!D9)))</f>
        <v>5000</v>
      </c>
    </row>
    <row r="74" spans="3:6" x14ac:dyDescent="0.25">
      <c r="C74" s="55" t="s">
        <v>46</v>
      </c>
      <c r="D74" s="57">
        <f>MAX(0,IF(D$33=0,D$13,D$13-IF(D$33+D$32&lt;=D$10+'Data entry'!D$9,0,IF(D$32&gt;=D$10+'Data entry'!D$9,D$33,(D$32+D$33)-(D$10+'Data entry'!D$9)))))</f>
        <v>1000</v>
      </c>
      <c r="E74" s="57">
        <f>MAX(0,D$11+E$10-D$32-D$33)</f>
        <v>50270</v>
      </c>
      <c r="F74" s="57">
        <f>MIN(D74,E74)</f>
        <v>1000</v>
      </c>
    </row>
    <row r="75" spans="3:6" x14ac:dyDescent="0.25">
      <c r="C75" s="55" t="s">
        <v>47</v>
      </c>
      <c r="D75" s="57">
        <f>MAX(0,D$13-F74-D$33)</f>
        <v>0</v>
      </c>
    </row>
    <row r="76" spans="3:6" x14ac:dyDescent="0.25">
      <c r="C76" s="55" t="s">
        <v>37</v>
      </c>
      <c r="D76" s="57">
        <f>MAX(0,D$11-MAX(0,(D$32+D$33+D$35-D$10))-F74-D73)</f>
        <v>31700</v>
      </c>
    </row>
    <row r="77" spans="3:6" x14ac:dyDescent="0.25">
      <c r="C77" s="55" t="s">
        <v>38</v>
      </c>
      <c r="D77" s="57">
        <f>MAX(0,D$12-MAX(0,(D$32+D$33+D$35-D$11-D$10))-D75)</f>
        <v>87440</v>
      </c>
    </row>
  </sheetData>
  <sheetProtection selectLockedCells="1" selectUnlockedCells="1"/>
  <mergeCells count="6">
    <mergeCell ref="F27:J27"/>
    <mergeCell ref="L25:P26"/>
    <mergeCell ref="L27:P27"/>
    <mergeCell ref="L23:P24"/>
    <mergeCell ref="L17:P18"/>
    <mergeCell ref="L19:P20"/>
  </mergeCells>
  <pageMargins left="0.7" right="0.7" top="0.75" bottom="0.75" header="0.3" footer="0.3"/>
  <pageSetup paperSize="9" scale="44" orientation="portrait" r:id="rId1"/>
  <headerFooter>
    <oddFooter>&amp;C&amp;"Arial,Regular"&amp;10&amp;K000000</oddFooter>
    <evenFooter>&amp;C&amp;"Arial,Regular"&amp;10&amp;K000000INTERNAL USE ONLY</evenFooter>
    <firstFooter>&amp;C&amp;"Arial,Regular"&amp;10&amp;K000000INTERNAL USE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80"/>
  <sheetViews>
    <sheetView showGridLines="0" showRowColHeaders="0" zoomScale="85" zoomScaleNormal="85" workbookViewId="0">
      <selection activeCell="C21" sqref="C21:J21"/>
    </sheetView>
  </sheetViews>
  <sheetFormatPr defaultColWidth="0" defaultRowHeight="15" zeroHeight="1" x14ac:dyDescent="0.25"/>
  <cols>
    <col min="1" max="1" width="3.7109375" customWidth="1"/>
    <col min="2" max="2" width="9.28515625" customWidth="1"/>
    <col min="3" max="3" width="58" customWidth="1"/>
    <col min="4" max="4" width="14.140625" customWidth="1"/>
    <col min="5" max="5" width="10.85546875" customWidth="1"/>
    <col min="6" max="7" width="5.28515625" customWidth="1"/>
    <col min="8" max="8" width="60.85546875" bestFit="1" customWidth="1"/>
    <col min="9" max="9" width="14" customWidth="1"/>
    <col min="10" max="12" width="9.140625" customWidth="1"/>
    <col min="13" max="13" width="3.7109375" customWidth="1"/>
    <col min="14" max="14" width="9.140625" hidden="1" customWidth="1"/>
    <col min="15" max="17" width="0" hidden="1" customWidth="1"/>
    <col min="18" max="16384" width="9.140625" hidden="1"/>
  </cols>
  <sheetData>
    <row r="1" spans="2:17" ht="15.75" thickBot="1" x14ac:dyDescent="0.3"/>
    <row r="2" spans="2:17" ht="15.75" thickTop="1" x14ac:dyDescent="0.25">
      <c r="B2" s="103"/>
      <c r="C2" s="104"/>
      <c r="D2" s="104"/>
      <c r="E2" s="104"/>
      <c r="F2" s="104"/>
      <c r="G2" s="104"/>
      <c r="H2" s="104"/>
      <c r="I2" s="104"/>
      <c r="J2" s="104"/>
      <c r="K2" s="104"/>
      <c r="L2" s="105"/>
      <c r="M2" s="8"/>
    </row>
    <row r="3" spans="2:17" x14ac:dyDescent="0.25">
      <c r="B3" s="106"/>
      <c r="C3" s="8"/>
      <c r="D3" s="8"/>
      <c r="E3" s="8"/>
      <c r="F3" s="8"/>
      <c r="G3" s="8"/>
      <c r="H3" s="8"/>
      <c r="I3" s="8"/>
      <c r="J3" s="8"/>
      <c r="K3" s="8"/>
      <c r="L3" s="107"/>
    </row>
    <row r="4" spans="2:17" ht="23.25" x14ac:dyDescent="0.25">
      <c r="B4" s="106"/>
      <c r="C4" s="8"/>
      <c r="D4" s="136" t="s">
        <v>94</v>
      </c>
      <c r="E4" s="8"/>
      <c r="F4" s="84"/>
      <c r="G4" s="8"/>
      <c r="H4" s="8"/>
      <c r="I4" s="8"/>
      <c r="J4" s="8"/>
      <c r="K4" s="8"/>
      <c r="L4" s="107"/>
    </row>
    <row r="5" spans="2:17" x14ac:dyDescent="0.25">
      <c r="B5" s="106"/>
      <c r="C5" s="8"/>
      <c r="D5" s="8"/>
      <c r="E5" s="8"/>
      <c r="F5" s="8"/>
      <c r="G5" s="8"/>
      <c r="H5" s="8"/>
      <c r="I5" s="8"/>
      <c r="J5" s="8"/>
      <c r="K5" s="8"/>
      <c r="L5" s="107"/>
    </row>
    <row r="6" spans="2:17" ht="15.75" x14ac:dyDescent="0.25">
      <c r="B6" s="106"/>
      <c r="C6" s="138" t="s">
        <v>108</v>
      </c>
      <c r="D6" s="8"/>
      <c r="E6" s="8"/>
      <c r="F6" s="8"/>
      <c r="G6" s="8"/>
      <c r="H6" s="8"/>
      <c r="I6" s="8"/>
      <c r="J6" s="8"/>
      <c r="K6" s="8"/>
      <c r="L6" s="107"/>
    </row>
    <row r="7" spans="2:17" x14ac:dyDescent="0.25">
      <c r="B7" s="106"/>
      <c r="C7" s="8"/>
      <c r="D7" s="8"/>
      <c r="E7" s="8"/>
      <c r="F7" s="8"/>
      <c r="G7" s="8"/>
      <c r="H7" s="8"/>
      <c r="I7" s="8"/>
      <c r="J7" s="8"/>
      <c r="K7" s="8"/>
      <c r="L7" s="107"/>
    </row>
    <row r="8" spans="2:17" ht="15.75" x14ac:dyDescent="0.25">
      <c r="B8" s="106"/>
      <c r="C8" s="139" t="s">
        <v>103</v>
      </c>
      <c r="D8" s="8"/>
      <c r="E8" s="8"/>
      <c r="F8" s="8"/>
      <c r="G8" s="8"/>
      <c r="H8" s="139" t="s">
        <v>128</v>
      </c>
      <c r="I8" s="8"/>
      <c r="J8" s="8"/>
      <c r="K8" s="8"/>
      <c r="L8" s="107"/>
      <c r="O8" s="85"/>
    </row>
    <row r="9" spans="2:17" x14ac:dyDescent="0.25">
      <c r="B9" s="106"/>
      <c r="C9" s="8" t="s">
        <v>78</v>
      </c>
      <c r="D9" s="8"/>
      <c r="E9" s="140">
        <f>'Data entry'!D29</f>
        <v>0</v>
      </c>
      <c r="F9" s="8"/>
      <c r="G9" s="8"/>
      <c r="H9" s="8" t="s">
        <v>127</v>
      </c>
      <c r="I9" s="177">
        <f>'Results-hidden'!D5</f>
        <v>0</v>
      </c>
      <c r="J9" s="177"/>
      <c r="K9" s="8"/>
      <c r="L9" s="107"/>
      <c r="O9" s="82"/>
      <c r="Q9" s="86"/>
    </row>
    <row r="10" spans="2:17" x14ac:dyDescent="0.25">
      <c r="B10" s="106"/>
      <c r="C10" s="8" t="s">
        <v>11</v>
      </c>
      <c r="D10" s="8"/>
      <c r="E10" s="140">
        <f>'Data entry'!D30</f>
        <v>0</v>
      </c>
      <c r="F10" s="8"/>
      <c r="G10" s="8"/>
      <c r="H10" s="8" t="s">
        <v>129</v>
      </c>
      <c r="I10" s="177">
        <f>'Results-hidden'!D6</f>
        <v>0</v>
      </c>
      <c r="J10" s="177"/>
      <c r="K10" s="8"/>
      <c r="L10" s="107"/>
      <c r="Q10" s="83"/>
    </row>
    <row r="11" spans="2:17" x14ac:dyDescent="0.25">
      <c r="B11" s="106"/>
      <c r="C11" s="8" t="s">
        <v>10</v>
      </c>
      <c r="D11" s="8"/>
      <c r="E11" s="140">
        <f>'Data entry'!D31</f>
        <v>0</v>
      </c>
      <c r="F11" s="8"/>
      <c r="G11" s="8"/>
      <c r="H11" s="8" t="s">
        <v>22</v>
      </c>
      <c r="I11" s="177">
        <f>'Results-hidden'!D7</f>
        <v>0</v>
      </c>
      <c r="J11" s="177"/>
      <c r="K11" s="8"/>
      <c r="L11" s="107"/>
    </row>
    <row r="12" spans="2:17" x14ac:dyDescent="0.25">
      <c r="B12" s="106"/>
      <c r="C12" s="8" t="s">
        <v>9</v>
      </c>
      <c r="D12" s="8"/>
      <c r="E12" s="140">
        <f>'Data entry'!D32</f>
        <v>0</v>
      </c>
      <c r="F12" s="8"/>
      <c r="G12" s="8"/>
      <c r="H12" s="8" t="s">
        <v>20</v>
      </c>
      <c r="I12" s="178">
        <f>'Results-hidden'!D8</f>
        <v>0</v>
      </c>
      <c r="J12" s="178"/>
      <c r="K12" s="8"/>
      <c r="L12" s="107"/>
    </row>
    <row r="13" spans="2:17" x14ac:dyDescent="0.25">
      <c r="B13" s="106"/>
      <c r="C13" s="8"/>
      <c r="D13" s="8"/>
      <c r="E13" s="8"/>
      <c r="F13" s="8"/>
      <c r="G13" s="8"/>
      <c r="H13" s="8"/>
      <c r="I13" s="8"/>
      <c r="J13" s="8"/>
      <c r="K13" s="8"/>
      <c r="L13" s="107"/>
    </row>
    <row r="14" spans="2:17" ht="21.95" customHeight="1" thickBot="1" x14ac:dyDescent="0.3">
      <c r="B14" s="106"/>
      <c r="C14" s="137" t="s">
        <v>146</v>
      </c>
      <c r="D14" s="89"/>
      <c r="E14" s="89"/>
      <c r="F14" s="8"/>
      <c r="G14" s="8"/>
      <c r="H14" s="8"/>
      <c r="I14" s="8"/>
      <c r="J14" s="8"/>
      <c r="K14" s="8"/>
      <c r="L14" s="107"/>
    </row>
    <row r="15" spans="2:17" ht="16.5" thickTop="1" x14ac:dyDescent="0.25">
      <c r="B15" s="106"/>
      <c r="C15" s="90" t="s">
        <v>107</v>
      </c>
      <c r="D15" s="91"/>
      <c r="E15" s="92">
        <f>E57</f>
        <v>0</v>
      </c>
      <c r="F15" s="8"/>
      <c r="G15" s="8"/>
      <c r="H15" s="8"/>
      <c r="I15" s="8"/>
      <c r="J15" s="8"/>
      <c r="K15" s="8"/>
      <c r="L15" s="107"/>
    </row>
    <row r="16" spans="2:17" ht="16.5" thickBot="1" x14ac:dyDescent="0.3">
      <c r="B16" s="106"/>
      <c r="C16" s="93" t="s">
        <v>53</v>
      </c>
      <c r="D16" s="94"/>
      <c r="E16" s="95">
        <f>J57</f>
        <v>0</v>
      </c>
      <c r="F16" s="8"/>
      <c r="G16" s="8"/>
      <c r="H16" s="8"/>
      <c r="I16" s="8"/>
      <c r="J16" s="8"/>
      <c r="K16" s="8"/>
      <c r="L16" s="107"/>
    </row>
    <row r="17" spans="2:12" ht="15.75" thickTop="1" x14ac:dyDescent="0.25">
      <c r="B17" s="106"/>
      <c r="C17" s="180" t="str">
        <f>IF(E36&lt;'Data entry'!D6,"Please note, total income including the bond gain(s) exceeds £100,000. Personal allowance is lost at a rate of £1 for every £2 above this. This may result in additional tax for your client even if there is no tax due on the bond gain","")</f>
        <v/>
      </c>
      <c r="D17" s="180"/>
      <c r="E17" s="180"/>
      <c r="F17" s="180"/>
      <c r="G17" s="180"/>
      <c r="H17" s="8"/>
      <c r="I17" s="8"/>
      <c r="J17" s="8"/>
      <c r="K17" s="8"/>
      <c r="L17" s="107"/>
    </row>
    <row r="18" spans="2:12" ht="15" customHeight="1" x14ac:dyDescent="0.25">
      <c r="B18" s="106"/>
      <c r="C18" s="180"/>
      <c r="D18" s="180"/>
      <c r="E18" s="180"/>
      <c r="F18" s="180"/>
      <c r="G18" s="180"/>
      <c r="H18" s="8"/>
      <c r="I18" s="8"/>
      <c r="J18" s="8"/>
      <c r="K18" s="8"/>
      <c r="L18" s="107"/>
    </row>
    <row r="19" spans="2:12" x14ac:dyDescent="0.25">
      <c r="B19" s="106"/>
      <c r="C19" s="180"/>
      <c r="D19" s="180"/>
      <c r="E19" s="180"/>
      <c r="F19" s="180"/>
      <c r="G19" s="180"/>
      <c r="H19" s="8"/>
      <c r="I19" s="8"/>
      <c r="J19" s="8"/>
      <c r="K19" s="8"/>
      <c r="L19" s="107"/>
    </row>
    <row r="20" spans="2:12" ht="23.25" customHeight="1" x14ac:dyDescent="0.25">
      <c r="B20" s="106"/>
      <c r="C20" s="179" t="s">
        <v>124</v>
      </c>
      <c r="D20" s="179"/>
      <c r="E20" s="179"/>
      <c r="F20" s="179"/>
      <c r="G20" s="179"/>
      <c r="H20" s="179"/>
      <c r="I20" s="179"/>
      <c r="J20" s="179"/>
      <c r="K20" s="8"/>
      <c r="L20" s="107"/>
    </row>
    <row r="21" spans="2:12" ht="26.25" customHeight="1" x14ac:dyDescent="0.25">
      <c r="B21" s="106"/>
      <c r="C21" s="181" t="s">
        <v>145</v>
      </c>
      <c r="D21" s="181"/>
      <c r="E21" s="181"/>
      <c r="F21" s="181"/>
      <c r="G21" s="181"/>
      <c r="H21" s="181"/>
      <c r="I21" s="181"/>
      <c r="J21" s="181"/>
      <c r="K21" s="8"/>
      <c r="L21" s="107"/>
    </row>
    <row r="22" spans="2:12" ht="18.75" x14ac:dyDescent="0.3">
      <c r="B22" s="106"/>
      <c r="C22" s="157" t="s">
        <v>147</v>
      </c>
      <c r="D22" s="141"/>
      <c r="E22" s="141"/>
      <c r="F22" s="141"/>
      <c r="G22" s="141"/>
      <c r="H22" s="141"/>
      <c r="I22" s="141"/>
      <c r="J22" s="141"/>
      <c r="K22" s="8"/>
      <c r="L22" s="107"/>
    </row>
    <row r="23" spans="2:12" ht="30" customHeight="1" x14ac:dyDescent="0.25">
      <c r="B23" s="106"/>
      <c r="C23" s="142" t="s">
        <v>123</v>
      </c>
      <c r="D23" s="143"/>
      <c r="E23" s="143"/>
      <c r="F23" s="143"/>
      <c r="G23" s="143"/>
      <c r="H23" s="143"/>
      <c r="I23" s="143"/>
      <c r="J23" s="143"/>
      <c r="K23" s="8"/>
      <c r="L23" s="107"/>
    </row>
    <row r="24" spans="2:12" ht="15.75" x14ac:dyDescent="0.25">
      <c r="B24" s="106"/>
      <c r="C24" s="158" t="s">
        <v>117</v>
      </c>
      <c r="D24" s="144" t="s">
        <v>125</v>
      </c>
      <c r="E24" s="145" t="s">
        <v>5</v>
      </c>
      <c r="F24" s="146"/>
      <c r="G24" s="146"/>
      <c r="H24" s="158" t="s">
        <v>105</v>
      </c>
      <c r="I24" s="144" t="s">
        <v>125</v>
      </c>
      <c r="J24" s="145" t="s">
        <v>5</v>
      </c>
      <c r="K24" s="8"/>
      <c r="L24" s="107"/>
    </row>
    <row r="25" spans="2:12" x14ac:dyDescent="0.25">
      <c r="B25" s="106"/>
      <c r="C25" s="146" t="s">
        <v>0</v>
      </c>
      <c r="D25" s="147">
        <f>'Results-hidden'!M5</f>
        <v>0</v>
      </c>
      <c r="E25" s="147">
        <f>'Results-hidden'!P5</f>
        <v>0</v>
      </c>
      <c r="F25" s="146"/>
      <c r="G25" s="146"/>
      <c r="H25" s="146" t="s">
        <v>0</v>
      </c>
      <c r="I25" s="147">
        <f>'Results-hidden'!G5</f>
        <v>0</v>
      </c>
      <c r="J25" s="147">
        <f>'Results-hidden'!J5</f>
        <v>0</v>
      </c>
      <c r="K25" s="8"/>
      <c r="L25" s="107"/>
    </row>
    <row r="26" spans="2:12" x14ac:dyDescent="0.25">
      <c r="B26" s="106"/>
      <c r="C26" s="146" t="s">
        <v>15</v>
      </c>
      <c r="D26" s="147">
        <f>'Results-hidden'!M6</f>
        <v>0</v>
      </c>
      <c r="E26" s="147">
        <f>'Results-hidden'!P6</f>
        <v>0</v>
      </c>
      <c r="F26" s="146"/>
      <c r="G26" s="146"/>
      <c r="H26" s="146" t="s">
        <v>15</v>
      </c>
      <c r="I26" s="147">
        <f>'Results-hidden'!G6</f>
        <v>0</v>
      </c>
      <c r="J26" s="147">
        <f>'Results-hidden'!J6</f>
        <v>0</v>
      </c>
      <c r="K26" s="8"/>
      <c r="L26" s="107"/>
    </row>
    <row r="27" spans="2:12" x14ac:dyDescent="0.25">
      <c r="B27" s="106"/>
      <c r="C27" s="146" t="s">
        <v>25</v>
      </c>
      <c r="D27" s="147">
        <f>'Results-hidden'!M7</f>
        <v>0</v>
      </c>
      <c r="E27" s="147">
        <f>'Results-hidden'!P7</f>
        <v>0</v>
      </c>
      <c r="F27" s="146"/>
      <c r="G27" s="146"/>
      <c r="H27" s="146" t="s">
        <v>25</v>
      </c>
      <c r="I27" s="147">
        <f>'Results-hidden'!G7</f>
        <v>0</v>
      </c>
      <c r="J27" s="147">
        <f>'Results-hidden'!J7</f>
        <v>0</v>
      </c>
      <c r="K27" s="8"/>
      <c r="L27" s="107"/>
    </row>
    <row r="28" spans="2:12" x14ac:dyDescent="0.25">
      <c r="B28" s="106"/>
      <c r="C28" s="146" t="s">
        <v>1</v>
      </c>
      <c r="D28" s="147">
        <f>'Results-hidden'!M8</f>
        <v>0</v>
      </c>
      <c r="E28" s="147">
        <f>'Results-hidden'!P8</f>
        <v>0</v>
      </c>
      <c r="F28" s="146"/>
      <c r="G28" s="146"/>
      <c r="H28" s="146" t="s">
        <v>1</v>
      </c>
      <c r="I28" s="147">
        <f>'Results-hidden'!G8</f>
        <v>0</v>
      </c>
      <c r="J28" s="147">
        <f>'Results-hidden'!J8</f>
        <v>0</v>
      </c>
      <c r="K28" s="8"/>
      <c r="L28" s="107"/>
    </row>
    <row r="29" spans="2:12" x14ac:dyDescent="0.25">
      <c r="B29" s="106"/>
      <c r="C29" s="146" t="s">
        <v>2</v>
      </c>
      <c r="D29" s="147">
        <f>'Results-hidden'!M9</f>
        <v>0</v>
      </c>
      <c r="E29" s="147">
        <f>'Results-hidden'!P9</f>
        <v>0</v>
      </c>
      <c r="F29" s="146"/>
      <c r="G29" s="146"/>
      <c r="H29" s="146" t="s">
        <v>2</v>
      </c>
      <c r="I29" s="147">
        <f>'Results-hidden'!G9</f>
        <v>0</v>
      </c>
      <c r="J29" s="147">
        <f>'Results-hidden'!J9</f>
        <v>0</v>
      </c>
      <c r="K29" s="8"/>
      <c r="L29" s="107"/>
    </row>
    <row r="30" spans="2:12" x14ac:dyDescent="0.25">
      <c r="B30" s="106"/>
      <c r="C30" s="146" t="s">
        <v>3</v>
      </c>
      <c r="D30" s="147">
        <f>'Results-hidden'!M10</f>
        <v>0</v>
      </c>
      <c r="E30" s="147">
        <f>'Results-hidden'!P10</f>
        <v>0</v>
      </c>
      <c r="F30" s="146"/>
      <c r="G30" s="146"/>
      <c r="H30" s="146" t="s">
        <v>3</v>
      </c>
      <c r="I30" s="147">
        <f>'Results-hidden'!G10</f>
        <v>0</v>
      </c>
      <c r="J30" s="147">
        <f>'Results-hidden'!J10</f>
        <v>0</v>
      </c>
      <c r="K30" s="8"/>
      <c r="L30" s="107"/>
    </row>
    <row r="31" spans="2:12" x14ac:dyDescent="0.25">
      <c r="B31" s="106"/>
      <c r="C31" s="146" t="s">
        <v>79</v>
      </c>
      <c r="D31" s="147"/>
      <c r="E31" s="87">
        <f>'Results-hidden'!P11</f>
        <v>0</v>
      </c>
      <c r="F31" s="146"/>
      <c r="G31" s="146"/>
      <c r="H31" s="146" t="s">
        <v>109</v>
      </c>
      <c r="I31" s="146"/>
      <c r="J31" s="87">
        <f>'Results-hidden'!J11</f>
        <v>0</v>
      </c>
      <c r="K31" s="8"/>
      <c r="L31" s="107"/>
    </row>
    <row r="32" spans="2:12" x14ac:dyDescent="0.25">
      <c r="B32" s="106"/>
      <c r="C32" s="146" t="s">
        <v>42</v>
      </c>
      <c r="D32" s="147"/>
      <c r="E32" s="147">
        <f>'Results-hidden'!P12</f>
        <v>0</v>
      </c>
      <c r="F32" s="146"/>
      <c r="G32" s="146"/>
      <c r="H32" s="146"/>
      <c r="I32" s="146"/>
      <c r="J32" s="146"/>
      <c r="K32" s="8"/>
      <c r="L32" s="107"/>
    </row>
    <row r="33" spans="2:12" ht="15.75" x14ac:dyDescent="0.25">
      <c r="B33" s="106"/>
      <c r="C33" s="146" t="s">
        <v>87</v>
      </c>
      <c r="D33" s="147"/>
      <c r="E33" s="87">
        <f>'Results-hidden'!P13</f>
        <v>0</v>
      </c>
      <c r="F33" s="146"/>
      <c r="G33" s="146"/>
      <c r="H33" s="159" t="s">
        <v>106</v>
      </c>
      <c r="I33" s="146"/>
      <c r="J33" s="148">
        <f>'Results-hidden'!P13+'Results-hidden'!J11</f>
        <v>0</v>
      </c>
      <c r="K33" s="8"/>
      <c r="L33" s="107"/>
    </row>
    <row r="34" spans="2:12" ht="30" customHeight="1" x14ac:dyDescent="0.25">
      <c r="B34" s="106"/>
      <c r="C34" s="149" t="s">
        <v>122</v>
      </c>
      <c r="D34" s="8"/>
      <c r="E34" s="8"/>
      <c r="F34" s="8"/>
      <c r="G34" s="8"/>
      <c r="H34" s="8"/>
      <c r="I34" s="8"/>
      <c r="J34" s="8"/>
      <c r="K34" s="8"/>
      <c r="L34" s="107"/>
    </row>
    <row r="35" spans="2:12" ht="15.75" x14ac:dyDescent="0.25">
      <c r="B35" s="106"/>
      <c r="C35" s="158" t="s">
        <v>104</v>
      </c>
      <c r="D35" s="146"/>
      <c r="E35" s="146"/>
      <c r="F35" s="146"/>
      <c r="G35" s="146"/>
      <c r="H35" s="146"/>
      <c r="I35" s="146"/>
      <c r="J35" s="146"/>
      <c r="K35" s="8"/>
      <c r="L35" s="107"/>
    </row>
    <row r="36" spans="2:12" x14ac:dyDescent="0.25">
      <c r="B36" s="106"/>
      <c r="C36" s="146" t="s">
        <v>0</v>
      </c>
      <c r="D36" s="146"/>
      <c r="E36" s="147">
        <f>'Results-hidden'!D10</f>
        <v>12570</v>
      </c>
      <c r="F36" s="146"/>
      <c r="G36" s="146"/>
      <c r="H36" s="146" t="s">
        <v>143</v>
      </c>
      <c r="I36" s="146"/>
      <c r="J36" s="147">
        <f>'Results-hidden'!E10</f>
        <v>12570</v>
      </c>
      <c r="K36" s="8"/>
      <c r="L36" s="107"/>
    </row>
    <row r="37" spans="2:12" x14ac:dyDescent="0.25">
      <c r="B37" s="106"/>
      <c r="C37" s="146" t="s">
        <v>142</v>
      </c>
      <c r="D37" s="146"/>
      <c r="E37" s="147">
        <f>'Results-hidden'!D72</f>
        <v>12570</v>
      </c>
      <c r="F37" s="146"/>
      <c r="G37" s="146"/>
      <c r="H37" s="146" t="s">
        <v>130</v>
      </c>
      <c r="I37" s="146"/>
      <c r="J37" s="147">
        <f>'Results-hidden'!D59</f>
        <v>12570</v>
      </c>
      <c r="K37" s="8"/>
      <c r="L37" s="107"/>
    </row>
    <row r="38" spans="2:12" x14ac:dyDescent="0.25">
      <c r="B38" s="106"/>
      <c r="C38" s="146" t="s">
        <v>25</v>
      </c>
      <c r="D38" s="146"/>
      <c r="E38" s="147">
        <f>'Results-hidden'!D13</f>
        <v>1000</v>
      </c>
      <c r="F38" s="146"/>
      <c r="G38" s="146"/>
      <c r="H38" s="146" t="s">
        <v>150</v>
      </c>
      <c r="I38" s="146"/>
      <c r="J38" s="147">
        <f>'Results-hidden'!E13</f>
        <v>1000</v>
      </c>
      <c r="K38" s="8"/>
      <c r="L38" s="107"/>
    </row>
    <row r="39" spans="2:12" x14ac:dyDescent="0.25">
      <c r="B39" s="106"/>
      <c r="C39" s="146" t="s">
        <v>118</v>
      </c>
      <c r="D39" s="146"/>
      <c r="E39" s="147">
        <f>'Results-hidden'!D14</f>
        <v>1000</v>
      </c>
      <c r="F39" s="146"/>
      <c r="G39" s="146"/>
      <c r="H39" s="146" t="s">
        <v>151</v>
      </c>
      <c r="I39" s="146"/>
      <c r="J39" s="147">
        <f>'Results-hidden'!E14</f>
        <v>1000</v>
      </c>
      <c r="K39" s="8"/>
      <c r="L39" s="107"/>
    </row>
    <row r="40" spans="2:12" x14ac:dyDescent="0.25">
      <c r="B40" s="106"/>
      <c r="C40" s="146"/>
      <c r="D40" s="146"/>
      <c r="E40" s="146"/>
      <c r="F40" s="146"/>
      <c r="G40" s="146"/>
      <c r="H40" s="146"/>
      <c r="I40" s="146"/>
      <c r="J40" s="146"/>
      <c r="K40" s="8"/>
      <c r="L40" s="107"/>
    </row>
    <row r="41" spans="2:12" ht="15.75" x14ac:dyDescent="0.25">
      <c r="B41" s="106"/>
      <c r="C41" s="158" t="s">
        <v>136</v>
      </c>
      <c r="D41" s="160" t="s">
        <v>125</v>
      </c>
      <c r="E41" s="161" t="s">
        <v>5</v>
      </c>
      <c r="F41" s="146"/>
      <c r="G41" s="146"/>
      <c r="H41" s="158" t="s">
        <v>140</v>
      </c>
      <c r="I41" s="160" t="s">
        <v>125</v>
      </c>
      <c r="J41" s="161" t="s">
        <v>5</v>
      </c>
      <c r="K41" s="8"/>
      <c r="L41" s="107"/>
    </row>
    <row r="42" spans="2:12" x14ac:dyDescent="0.25">
      <c r="B42" s="106"/>
      <c r="C42" s="146" t="s">
        <v>0</v>
      </c>
      <c r="D42" s="147">
        <f>'Results-hidden'!M32</f>
        <v>0</v>
      </c>
      <c r="E42" s="147">
        <f>'Results-hidden'!P32</f>
        <v>0</v>
      </c>
      <c r="F42" s="146"/>
      <c r="G42" s="146"/>
      <c r="H42" s="146" t="s">
        <v>0</v>
      </c>
      <c r="I42" s="147">
        <f>'Results-hidden'!$G$15</f>
        <v>0</v>
      </c>
      <c r="J42" s="147">
        <f>'Results-hidden'!$J$15</f>
        <v>0</v>
      </c>
      <c r="K42" s="8"/>
      <c r="L42" s="107"/>
    </row>
    <row r="43" spans="2:12" x14ac:dyDescent="0.25">
      <c r="B43" s="106"/>
      <c r="C43" s="146" t="s">
        <v>15</v>
      </c>
      <c r="D43" s="147">
        <f>'Results-hidden'!M33</f>
        <v>0</v>
      </c>
      <c r="E43" s="147">
        <f>'Results-hidden'!P33</f>
        <v>0</v>
      </c>
      <c r="F43" s="146"/>
      <c r="G43" s="146"/>
      <c r="H43" s="146" t="s">
        <v>15</v>
      </c>
      <c r="I43" s="147">
        <f>'Results-hidden'!$G$16</f>
        <v>0</v>
      </c>
      <c r="J43" s="147">
        <f>'Results-hidden'!$J$16</f>
        <v>0</v>
      </c>
      <c r="K43" s="8"/>
      <c r="L43" s="107"/>
    </row>
    <row r="44" spans="2:12" x14ac:dyDescent="0.25">
      <c r="B44" s="106"/>
      <c r="C44" s="146" t="s">
        <v>25</v>
      </c>
      <c r="D44" s="147">
        <f>'Results-hidden'!M34</f>
        <v>0</v>
      </c>
      <c r="E44" s="147">
        <f>'Results-hidden'!P34</f>
        <v>0</v>
      </c>
      <c r="F44" s="146"/>
      <c r="G44" s="146"/>
      <c r="H44" s="146" t="s">
        <v>25</v>
      </c>
      <c r="I44" s="147">
        <f>'Results-hidden'!$G$17</f>
        <v>0</v>
      </c>
      <c r="J44" s="147">
        <f>'Results-hidden'!$J$17</f>
        <v>0</v>
      </c>
      <c r="K44" s="8"/>
      <c r="L44" s="107"/>
    </row>
    <row r="45" spans="2:12" x14ac:dyDescent="0.25">
      <c r="B45" s="106"/>
      <c r="C45" s="146" t="s">
        <v>1</v>
      </c>
      <c r="D45" s="147">
        <f>'Results-hidden'!M35</f>
        <v>0</v>
      </c>
      <c r="E45" s="147">
        <f>'Results-hidden'!P35</f>
        <v>0</v>
      </c>
      <c r="F45" s="146"/>
      <c r="G45" s="146"/>
      <c r="H45" s="146" t="s">
        <v>1</v>
      </c>
      <c r="I45" s="147">
        <f>'Results-hidden'!$G$18</f>
        <v>0</v>
      </c>
      <c r="J45" s="147">
        <f>'Results-hidden'!$J$18</f>
        <v>0</v>
      </c>
      <c r="K45" s="8"/>
      <c r="L45" s="107"/>
    </row>
    <row r="46" spans="2:12" x14ac:dyDescent="0.25">
      <c r="B46" s="106"/>
      <c r="C46" s="146" t="s">
        <v>2</v>
      </c>
      <c r="D46" s="147">
        <f>'Results-hidden'!M36</f>
        <v>0</v>
      </c>
      <c r="E46" s="147">
        <f>'Results-hidden'!P36</f>
        <v>0</v>
      </c>
      <c r="F46" s="146"/>
      <c r="G46" s="146"/>
      <c r="H46" s="146" t="s">
        <v>2</v>
      </c>
      <c r="I46" s="147">
        <f>'Results-hidden'!$G$19</f>
        <v>0</v>
      </c>
      <c r="J46" s="147">
        <f>'Results-hidden'!$J$19</f>
        <v>0</v>
      </c>
      <c r="K46" s="8"/>
      <c r="L46" s="107"/>
    </row>
    <row r="47" spans="2:12" x14ac:dyDescent="0.25">
      <c r="B47" s="106"/>
      <c r="C47" s="146" t="s">
        <v>3</v>
      </c>
      <c r="D47" s="147">
        <f>'Results-hidden'!M37</f>
        <v>0</v>
      </c>
      <c r="E47" s="147">
        <f>'Results-hidden'!P37</f>
        <v>0</v>
      </c>
      <c r="F47" s="146"/>
      <c r="G47" s="146"/>
      <c r="H47" s="146" t="s">
        <v>3</v>
      </c>
      <c r="I47" s="147">
        <f>'Results-hidden'!$G$20</f>
        <v>0</v>
      </c>
      <c r="J47" s="147">
        <f>'Results-hidden'!$J$20</f>
        <v>0</v>
      </c>
      <c r="K47" s="8"/>
      <c r="L47" s="107"/>
    </row>
    <row r="48" spans="2:12" x14ac:dyDescent="0.25">
      <c r="B48" s="106"/>
      <c r="C48" s="146" t="s">
        <v>137</v>
      </c>
      <c r="D48" s="147"/>
      <c r="E48" s="87">
        <f>'Results-hidden'!P38</f>
        <v>0</v>
      </c>
      <c r="F48" s="146"/>
      <c r="G48" s="146"/>
      <c r="H48" s="146" t="s">
        <v>85</v>
      </c>
      <c r="I48" s="147"/>
      <c r="J48" s="87">
        <f>'Results-hidden'!$J$21</f>
        <v>0</v>
      </c>
      <c r="K48" s="8"/>
      <c r="L48" s="107"/>
    </row>
    <row r="49" spans="2:12" x14ac:dyDescent="0.25">
      <c r="B49" s="106"/>
      <c r="C49" s="146" t="s">
        <v>110</v>
      </c>
      <c r="D49" s="147"/>
      <c r="E49" s="147">
        <f>'Results-hidden'!M40</f>
        <v>0</v>
      </c>
      <c r="F49" s="146"/>
      <c r="G49" s="146"/>
      <c r="H49" s="146" t="s">
        <v>110</v>
      </c>
      <c r="I49" s="147"/>
      <c r="J49" s="147">
        <f>'Results-hidden'!$J$22</f>
        <v>0</v>
      </c>
      <c r="K49" s="8"/>
      <c r="L49" s="107"/>
    </row>
    <row r="50" spans="2:12" x14ac:dyDescent="0.25">
      <c r="B50" s="106"/>
      <c r="C50" s="146" t="s">
        <v>138</v>
      </c>
      <c r="D50" s="147"/>
      <c r="E50" s="87">
        <f>MAX(0,E48-E49)</f>
        <v>0</v>
      </c>
      <c r="F50" s="146"/>
      <c r="G50" s="146"/>
      <c r="H50" s="146" t="s">
        <v>141</v>
      </c>
      <c r="I50" s="147"/>
      <c r="J50" s="87">
        <f>MAX(J48-J49,0)</f>
        <v>0</v>
      </c>
      <c r="K50" s="8"/>
      <c r="L50" s="107"/>
    </row>
    <row r="51" spans="2:12" x14ac:dyDescent="0.25">
      <c r="B51" s="106"/>
      <c r="C51" s="146"/>
      <c r="D51" s="146"/>
      <c r="E51" s="146"/>
      <c r="F51" s="146"/>
      <c r="G51" s="146"/>
      <c r="H51" s="146"/>
      <c r="I51" s="146"/>
      <c r="J51" s="146"/>
      <c r="K51" s="8"/>
      <c r="L51" s="107"/>
    </row>
    <row r="52" spans="2:12" x14ac:dyDescent="0.25">
      <c r="B52" s="106"/>
      <c r="C52" s="150" t="s">
        <v>139</v>
      </c>
      <c r="D52" s="150"/>
      <c r="E52" s="148">
        <f>E50</f>
        <v>0</v>
      </c>
      <c r="F52" s="146"/>
      <c r="G52" s="146"/>
      <c r="H52" s="150" t="s">
        <v>112</v>
      </c>
      <c r="I52" s="146"/>
      <c r="J52" s="148">
        <f>'Results-hidden'!$J$23</f>
        <v>0</v>
      </c>
      <c r="K52" s="8"/>
      <c r="L52" s="107"/>
    </row>
    <row r="53" spans="2:12" x14ac:dyDescent="0.25">
      <c r="B53" s="106"/>
      <c r="C53" s="146"/>
      <c r="D53" s="146"/>
      <c r="E53" s="146"/>
      <c r="F53" s="146"/>
      <c r="G53" s="146"/>
      <c r="H53" s="146"/>
      <c r="I53" s="146"/>
      <c r="J53" s="146"/>
      <c r="K53" s="8"/>
      <c r="L53" s="107"/>
    </row>
    <row r="54" spans="2:12" ht="15.75" x14ac:dyDescent="0.25">
      <c r="B54" s="106"/>
      <c r="C54" s="158" t="s">
        <v>111</v>
      </c>
      <c r="D54" s="144"/>
      <c r="E54" s="145"/>
      <c r="F54" s="146"/>
      <c r="G54" s="146"/>
      <c r="H54" s="158" t="s">
        <v>113</v>
      </c>
      <c r="I54" s="146"/>
      <c r="J54" s="146"/>
      <c r="K54" s="8"/>
      <c r="L54" s="107"/>
    </row>
    <row r="55" spans="2:12" x14ac:dyDescent="0.25">
      <c r="B55" s="106"/>
      <c r="C55" s="146" t="s">
        <v>114</v>
      </c>
      <c r="D55" s="147"/>
      <c r="E55" s="147">
        <f>E52</f>
        <v>0</v>
      </c>
      <c r="F55" s="146"/>
      <c r="G55" s="146"/>
      <c r="H55" s="146" t="s">
        <v>115</v>
      </c>
      <c r="I55" s="146"/>
      <c r="J55" s="147">
        <f>J33</f>
        <v>0</v>
      </c>
      <c r="K55" s="8"/>
      <c r="L55" s="107"/>
    </row>
    <row r="56" spans="2:12" x14ac:dyDescent="0.25">
      <c r="B56" s="106"/>
      <c r="C56" s="146" t="s">
        <v>112</v>
      </c>
      <c r="D56" s="151" t="s">
        <v>126</v>
      </c>
      <c r="E56" s="147">
        <f>J52</f>
        <v>0</v>
      </c>
      <c r="F56" s="146"/>
      <c r="G56" s="146"/>
      <c r="H56" s="146" t="s">
        <v>116</v>
      </c>
      <c r="I56" s="152" t="s">
        <v>126</v>
      </c>
      <c r="J56" s="147">
        <f>E57</f>
        <v>0</v>
      </c>
      <c r="K56" s="8"/>
      <c r="L56" s="107"/>
    </row>
    <row r="57" spans="2:12" x14ac:dyDescent="0.25">
      <c r="B57" s="106"/>
      <c r="C57" s="146"/>
      <c r="D57" s="147"/>
      <c r="E57" s="88">
        <f>E55-E56</f>
        <v>0</v>
      </c>
      <c r="F57" s="146"/>
      <c r="G57" s="146"/>
      <c r="H57" s="146"/>
      <c r="I57" s="146"/>
      <c r="J57" s="88">
        <f>MAX(0,J55-J56)</f>
        <v>0</v>
      </c>
      <c r="K57" s="8"/>
      <c r="L57" s="107"/>
    </row>
    <row r="58" spans="2:12" x14ac:dyDescent="0.25">
      <c r="B58" s="106"/>
      <c r="C58" s="146"/>
      <c r="D58" s="147"/>
      <c r="E58" s="147"/>
      <c r="F58" s="146"/>
      <c r="G58" s="146"/>
      <c r="H58" s="146"/>
      <c r="I58" s="146"/>
      <c r="J58" s="146"/>
      <c r="K58" s="8"/>
      <c r="L58" s="107"/>
    </row>
    <row r="59" spans="2:12" x14ac:dyDescent="0.25">
      <c r="B59" s="106"/>
      <c r="C59" s="97"/>
      <c r="D59" s="96"/>
      <c r="E59" s="96"/>
      <c r="F59" s="97"/>
      <c r="G59" s="97"/>
      <c r="H59" s="97"/>
      <c r="I59" s="97"/>
      <c r="J59" s="97"/>
      <c r="K59" s="8"/>
      <c r="L59" s="107"/>
    </row>
    <row r="60" spans="2:12" x14ac:dyDescent="0.25">
      <c r="B60" s="106"/>
      <c r="C60" s="97"/>
      <c r="D60" s="96"/>
      <c r="E60" s="96"/>
      <c r="F60" s="97"/>
      <c r="G60" s="97"/>
      <c r="H60" s="97"/>
      <c r="I60" s="97"/>
      <c r="J60" s="97"/>
      <c r="K60" s="8"/>
      <c r="L60" s="107"/>
    </row>
    <row r="61" spans="2:12" x14ac:dyDescent="0.25">
      <c r="B61" s="106"/>
      <c r="C61" s="153"/>
      <c r="D61" s="153"/>
      <c r="E61" s="154"/>
      <c r="F61" s="97"/>
      <c r="G61" s="97"/>
      <c r="H61" s="97"/>
      <c r="I61" s="97"/>
      <c r="J61" s="97"/>
      <c r="K61" s="8"/>
      <c r="L61" s="107"/>
    </row>
    <row r="62" spans="2:12" x14ac:dyDescent="0.25">
      <c r="B62" s="106"/>
      <c r="C62" s="8"/>
      <c r="D62" s="8"/>
      <c r="E62" s="8"/>
      <c r="F62" s="8"/>
      <c r="G62" s="8"/>
      <c r="H62" s="8"/>
      <c r="I62" s="8"/>
      <c r="J62" s="8"/>
      <c r="K62" s="8"/>
      <c r="L62" s="107"/>
    </row>
    <row r="63" spans="2:12" x14ac:dyDescent="0.25">
      <c r="B63" s="106"/>
      <c r="C63" s="155" t="s">
        <v>44</v>
      </c>
      <c r="D63" s="135"/>
      <c r="E63" s="135"/>
      <c r="F63" s="135"/>
      <c r="G63" s="135"/>
      <c r="H63" s="156"/>
      <c r="I63" s="156"/>
      <c r="J63" s="156"/>
      <c r="K63" s="8"/>
      <c r="L63" s="107"/>
    </row>
    <row r="64" spans="2:12" ht="15" customHeight="1" x14ac:dyDescent="0.25">
      <c r="B64" s="106"/>
      <c r="C64" s="182" t="s">
        <v>119</v>
      </c>
      <c r="D64" s="182"/>
      <c r="E64" s="182"/>
      <c r="F64" s="182"/>
      <c r="G64" s="182"/>
      <c r="H64" s="182"/>
      <c r="I64" s="182"/>
      <c r="J64" s="182"/>
      <c r="K64" s="8"/>
      <c r="L64" s="107"/>
    </row>
    <row r="65" spans="2:13" ht="15" customHeight="1" x14ac:dyDescent="0.25">
      <c r="B65" s="106"/>
      <c r="C65" s="182"/>
      <c r="D65" s="182"/>
      <c r="E65" s="182"/>
      <c r="F65" s="182"/>
      <c r="G65" s="182"/>
      <c r="H65" s="182"/>
      <c r="I65" s="182"/>
      <c r="J65" s="182"/>
      <c r="K65" s="8"/>
      <c r="L65" s="107"/>
    </row>
    <row r="66" spans="2:13" x14ac:dyDescent="0.25">
      <c r="B66" s="106"/>
      <c r="C66" s="182" t="s">
        <v>132</v>
      </c>
      <c r="D66" s="182"/>
      <c r="E66" s="182"/>
      <c r="F66" s="182"/>
      <c r="G66" s="182"/>
      <c r="H66" s="182"/>
      <c r="I66" s="182"/>
      <c r="J66" s="182"/>
      <c r="K66" s="8"/>
      <c r="L66" s="107"/>
    </row>
    <row r="67" spans="2:13" ht="15" customHeight="1" x14ac:dyDescent="0.25">
      <c r="B67" s="106"/>
      <c r="C67" s="185" t="s">
        <v>59</v>
      </c>
      <c r="D67" s="185"/>
      <c r="E67" s="185"/>
      <c r="F67" s="185"/>
      <c r="G67" s="185"/>
      <c r="H67" s="185"/>
      <c r="I67" s="185"/>
      <c r="J67" s="185"/>
      <c r="K67" s="8"/>
      <c r="L67" s="107"/>
    </row>
    <row r="68" spans="2:13" ht="15" customHeight="1" x14ac:dyDescent="0.25">
      <c r="B68" s="106"/>
      <c r="C68" s="183" t="s">
        <v>155</v>
      </c>
      <c r="D68" s="183"/>
      <c r="E68" s="183"/>
      <c r="F68" s="183"/>
      <c r="G68" s="183"/>
      <c r="H68" s="183"/>
      <c r="I68" s="183"/>
      <c r="J68" s="183"/>
      <c r="K68" s="183"/>
      <c r="L68" s="107"/>
    </row>
    <row r="69" spans="2:13" ht="15" customHeight="1" x14ac:dyDescent="0.25">
      <c r="B69" s="106"/>
      <c r="C69" s="182" t="s">
        <v>75</v>
      </c>
      <c r="D69" s="182"/>
      <c r="E69" s="182"/>
      <c r="F69" s="182"/>
      <c r="G69" s="182"/>
      <c r="H69" s="182"/>
      <c r="I69" s="182"/>
      <c r="J69" s="182"/>
      <c r="K69" s="8"/>
      <c r="L69" s="107"/>
    </row>
    <row r="70" spans="2:13" ht="15.75" customHeight="1" x14ac:dyDescent="0.25">
      <c r="B70" s="106"/>
      <c r="C70" s="183" t="s">
        <v>74</v>
      </c>
      <c r="D70" s="183"/>
      <c r="E70" s="183"/>
      <c r="F70" s="183"/>
      <c r="G70" s="183"/>
      <c r="H70" s="183"/>
      <c r="I70" s="183"/>
      <c r="J70" s="183"/>
      <c r="K70" s="8"/>
      <c r="L70" s="107"/>
    </row>
    <row r="71" spans="2:13" ht="15.75" customHeight="1" x14ac:dyDescent="0.25">
      <c r="B71" s="106"/>
      <c r="C71" s="101"/>
      <c r="D71" s="101"/>
      <c r="E71" s="101"/>
      <c r="F71" s="101"/>
      <c r="G71" s="101"/>
      <c r="H71" s="101"/>
      <c r="I71" s="101"/>
      <c r="J71" s="101"/>
      <c r="K71" s="8"/>
      <c r="L71" s="107"/>
    </row>
    <row r="72" spans="2:13" ht="15.75" customHeight="1" x14ac:dyDescent="0.25">
      <c r="B72" s="106"/>
      <c r="C72" s="183" t="s">
        <v>120</v>
      </c>
      <c r="D72" s="183"/>
      <c r="E72" s="183"/>
      <c r="F72" s="183"/>
      <c r="G72" s="183"/>
      <c r="H72" s="183"/>
      <c r="I72" s="183"/>
      <c r="J72" s="183"/>
      <c r="K72" s="8"/>
      <c r="L72" s="107"/>
    </row>
    <row r="73" spans="2:13" ht="15.75" customHeight="1" x14ac:dyDescent="0.25">
      <c r="B73" s="106"/>
      <c r="C73" s="183" t="s">
        <v>121</v>
      </c>
      <c r="D73" s="183"/>
      <c r="E73" s="183"/>
      <c r="F73" s="183"/>
      <c r="G73" s="183"/>
      <c r="H73" s="183"/>
      <c r="I73" s="183"/>
      <c r="J73" s="183"/>
      <c r="K73" s="8"/>
      <c r="L73" s="107"/>
    </row>
    <row r="74" spans="2:13" ht="15.75" customHeight="1" thickBot="1" x14ac:dyDescent="0.3">
      <c r="B74" s="108"/>
      <c r="C74" s="184"/>
      <c r="D74" s="184"/>
      <c r="E74" s="184"/>
      <c r="F74" s="184"/>
      <c r="G74" s="184"/>
      <c r="H74" s="109"/>
      <c r="I74" s="109"/>
      <c r="J74" s="109"/>
      <c r="K74" s="109"/>
      <c r="L74" s="110"/>
      <c r="M74" s="8"/>
    </row>
    <row r="75" spans="2:13" ht="15.75" thickTop="1" x14ac:dyDescent="0.25"/>
    <row r="80" spans="2:13" x14ac:dyDescent="0.25"/>
  </sheetData>
  <sheetProtection algorithmName="SHA-512" hashValue="K42uV79C3Gk5JJmgQpeSzLTFUJgpZ/9dv/cNLfy0qlm0qiNbp/KueQVbejGgSgEuOzmQRmz+2OAJ1gAv16L+aQ==" saltValue="0UzPDE67A7oH51S0cXYrzg==" spinCount="100000" sheet="1" objects="1" scenarios="1" selectLockedCells="1"/>
  <mergeCells count="16">
    <mergeCell ref="C21:J21"/>
    <mergeCell ref="C64:J65"/>
    <mergeCell ref="C72:J72"/>
    <mergeCell ref="C73:J73"/>
    <mergeCell ref="C74:G74"/>
    <mergeCell ref="C66:J66"/>
    <mergeCell ref="C67:J67"/>
    <mergeCell ref="C69:J69"/>
    <mergeCell ref="C70:J70"/>
    <mergeCell ref="C68:K68"/>
    <mergeCell ref="I9:J9"/>
    <mergeCell ref="I10:J10"/>
    <mergeCell ref="I11:J11"/>
    <mergeCell ref="I12:J12"/>
    <mergeCell ref="C20:J20"/>
    <mergeCell ref="C17:G19"/>
  </mergeCells>
  <hyperlinks>
    <hyperlink ref="C21:J21" r:id="rId1" display="https://www.oldmutualwealth.co.uk/Adviser/literature-and-support/Literature-Library/chargeable-events/" xr:uid="{00000000-0004-0000-0300-000000000000}"/>
    <hyperlink ref="C21" r:id="rId2" xr:uid="{36F7B138-6B95-401F-BC42-0CC7BFF60921}"/>
  </hyperlinks>
  <pageMargins left="0.25" right="0.25" top="0.75" bottom="0.75" header="0.3" footer="0.3"/>
  <pageSetup paperSize="9" scale="46"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29493e11-43b2-444c-9949-93e4e79e13ca" origin="userSelected">
  <element uid="d594d16e-bd72-4a7a-b554-fc74cdefcaf9" value=""/>
  <element uid="id_classification_nonbusiness"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C5B993-8DA4-46B4-A621-2448EFCFADBD}">
  <ds:schemaRefs>
    <ds:schemaRef ds:uri="http://schemas.microsoft.com/sharepoint/v3/contenttype/forms"/>
  </ds:schemaRefs>
</ds:datastoreItem>
</file>

<file path=customXml/itemProps2.xml><?xml version="1.0" encoding="utf-8"?>
<ds:datastoreItem xmlns:ds="http://schemas.openxmlformats.org/officeDocument/2006/customXml" ds:itemID="{A2EC5AEB-05A9-46DE-BA8F-D6A02AE79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B58990C-1A3D-4969-BDF6-D61DCB00EBA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3E33E99-6CB3-4EFE-95D5-E5557642CA7D}">
  <ds:schemaRefs>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Homepage</vt:lpstr>
      <vt:lpstr>Data entry</vt:lpstr>
      <vt:lpstr>Results-hidden</vt:lpstr>
      <vt:lpstr>Results</vt:lpstr>
      <vt:lpstr>Homepage!Print_Area</vt:lpstr>
      <vt:lpstr>Results!Print_Area</vt:lpstr>
      <vt:lpstr>'Results-hidden'!Print_Area</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2019-11-01T16:17:32Z</cp:lastPrinted>
  <dcterms:created xsi:type="dcterms:W3CDTF">2018-01-22T09:05:50Z</dcterms:created>
  <dcterms:modified xsi:type="dcterms:W3CDTF">2024-05-08T08:25:38Z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882caecf-4b4d-46f6-8ef6-40212bf2a375</vt:lpwstr>
  </property>
  <property fmtid="{D5CDD505-2E9C-101B-9397-08002B2CF9AE}" pid="3" name="bjSaver">
    <vt:lpwstr>4rFabTb/9uU2x7324BdMaCzo80emPV7i</vt:lpwstr>
  </property>
  <property fmtid="{D5CDD505-2E9C-101B-9397-08002B2CF9AE}" pid="4"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5" name="bjDocumentLabelXML-0">
    <vt:lpwstr>ames.com/2008/01/sie/internal/label"&gt;&lt;element uid="d594d16e-bd72-4a7a-b554-fc74cdefcaf9" value="" /&gt;&lt;element uid="id_classification_nonbusiness" value="" /&gt;&lt;/sisl&gt;</vt:lpwstr>
  </property>
  <property fmtid="{D5CDD505-2E9C-101B-9397-08002B2CF9AE}" pid="6" name="bjDocumentSecurityLabel">
    <vt:lpwstr>PUBLIC</vt:lpwstr>
  </property>
  <property fmtid="{D5CDD505-2E9C-101B-9397-08002B2CF9AE}" pid="7" name="MSIP_Label_6c98d367-e486-496c-b15f-fe4920252c73_Enabled">
    <vt:lpwstr>true</vt:lpwstr>
  </property>
  <property fmtid="{D5CDD505-2E9C-101B-9397-08002B2CF9AE}" pid="8" name="MSIP_Label_6c98d367-e486-496c-b15f-fe4920252c73_SetDate">
    <vt:lpwstr>2021-05-20T13:23:30Z</vt:lpwstr>
  </property>
  <property fmtid="{D5CDD505-2E9C-101B-9397-08002B2CF9AE}" pid="9" name="MSIP_Label_6c98d367-e486-496c-b15f-fe4920252c73_Method">
    <vt:lpwstr>Privileged</vt:lpwstr>
  </property>
  <property fmtid="{D5CDD505-2E9C-101B-9397-08002B2CF9AE}" pid="10" name="MSIP_Label_6c98d367-e486-496c-b15f-fe4920252c73_Name">
    <vt:lpwstr>6c98d367-e486-496c-b15f-fe4920252c73</vt:lpwstr>
  </property>
  <property fmtid="{D5CDD505-2E9C-101B-9397-08002B2CF9AE}" pid="11" name="MSIP_Label_6c98d367-e486-496c-b15f-fe4920252c73_SiteId">
    <vt:lpwstr>0c5bd621-4db2-45d4-92c6-94708f93fa6e</vt:lpwstr>
  </property>
  <property fmtid="{D5CDD505-2E9C-101B-9397-08002B2CF9AE}" pid="12" name="MSIP_Label_6c98d367-e486-496c-b15f-fe4920252c73_ActionId">
    <vt:lpwstr>e54e22c7-cf6a-4ab9-8f29-0ad1ae16b868</vt:lpwstr>
  </property>
  <property fmtid="{D5CDD505-2E9C-101B-9397-08002B2CF9AE}" pid="13" name="MSIP_Label_6c98d367-e486-496c-b15f-fe4920252c73_ContentBits">
    <vt:lpwstr>0</vt:lpwstr>
  </property>
</Properties>
</file>